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obiernobogota-my.sharepoint.com/personal/dora_guevara_gobiernobogota_gov_co/Documents/1.OAP/1 PLANES 2024/PLANES ALCALDIAS2024/18 RAFAEL URIBE/"/>
    </mc:Choice>
  </mc:AlternateContent>
  <xr:revisionPtr revIDLastSave="98" documentId="13_ncr:1_{3E8A3926-0BFD-4ECD-AECE-437A52A01117}" xr6:coauthVersionLast="47" xr6:coauthVersionMax="47" xr10:uidLastSave="{A3A77807-7DD7-4252-B0AA-7BD020452854}"/>
  <bookViews>
    <workbookView xWindow="-120" yWindow="-120" windowWidth="20730" windowHeight="11040" xr2:uid="{00000000-000D-0000-FFFF-FFFF00000000}"/>
  </bookViews>
  <sheets>
    <sheet name="Hoja1" sheetId="1" r:id="rId1"/>
    <sheet name="Lista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2" i="1" l="1"/>
  <c r="AQ36" i="1"/>
  <c r="AQ34" i="1"/>
  <c r="AQ31" i="1"/>
  <c r="AQ30" i="1"/>
  <c r="AQ28" i="1"/>
  <c r="AQ26" i="1"/>
  <c r="AQ27" i="1"/>
  <c r="AQ23" i="1"/>
  <c r="AQ24" i="1"/>
  <c r="AQ25" i="1"/>
  <c r="AQ22" i="1"/>
  <c r="AB36" i="1"/>
  <c r="AQ19" i="1" l="1"/>
  <c r="X36" i="1"/>
  <c r="X35" i="1"/>
  <c r="X33" i="1"/>
  <c r="AR33" i="1"/>
  <c r="X31" i="1"/>
  <c r="W19" i="1" l="1"/>
  <c r="W17" i="1"/>
  <c r="W16" i="1"/>
  <c r="W15" i="1"/>
  <c r="W14" i="1"/>
  <c r="AR36" i="1"/>
  <c r="AP36" i="1"/>
  <c r="AK36" i="1"/>
  <c r="AM36" i="1" s="1"/>
  <c r="AH36" i="1"/>
  <c r="AF36" i="1"/>
  <c r="AA36" i="1"/>
  <c r="AC36" i="1" s="1"/>
  <c r="AP35" i="1"/>
  <c r="AR35" i="1" s="1"/>
  <c r="AR34" i="1"/>
  <c r="AP34" i="1"/>
  <c r="AK34" i="1"/>
  <c r="AM34" i="1" s="1"/>
  <c r="AJ34" i="1"/>
  <c r="AA34" i="1"/>
  <c r="AC34" i="1" s="1"/>
  <c r="AP33" i="1"/>
  <c r="AK33" i="1"/>
  <c r="AF33" i="1"/>
  <c r="AH33" i="1" s="1"/>
  <c r="AA33" i="1"/>
  <c r="AR32" i="1"/>
  <c r="AP32" i="1"/>
  <c r="AM32" i="1"/>
  <c r="AK32" i="1"/>
  <c r="AH32" i="1"/>
  <c r="AF32" i="1"/>
  <c r="AC32" i="1"/>
  <c r="AA32" i="1"/>
  <c r="AR31" i="1"/>
  <c r="AP31" i="1"/>
  <c r="AM31" i="1"/>
  <c r="AK31" i="1"/>
  <c r="AH31" i="1"/>
  <c r="AF31" i="1"/>
  <c r="AC31" i="1"/>
  <c r="AA31" i="1"/>
  <c r="AP30" i="1"/>
  <c r="AR30" i="1" s="1"/>
  <c r="AK30" i="1"/>
  <c r="AM30" i="1" s="1"/>
  <c r="AA30" i="1"/>
  <c r="AC30" i="1" s="1"/>
  <c r="P28" i="1"/>
  <c r="P27" i="1"/>
  <c r="P26" i="1"/>
  <c r="P25" i="1"/>
  <c r="P24" i="1"/>
  <c r="P23" i="1"/>
  <c r="P22" i="1"/>
  <c r="AR37" i="1" l="1"/>
  <c r="AP13" i="1"/>
  <c r="AR13" i="1" s="1"/>
  <c r="AK13" i="1"/>
  <c r="AM13" i="1" s="1"/>
  <c r="AM37" i="1"/>
  <c r="AP28" i="1"/>
  <c r="AR28" i="1" s="1"/>
  <c r="AP27" i="1"/>
  <c r="AR27" i="1" s="1"/>
  <c r="AP26" i="1"/>
  <c r="AR26" i="1" s="1"/>
  <c r="AP25" i="1"/>
  <c r="AR25" i="1" s="1"/>
  <c r="AP24" i="1"/>
  <c r="AR24" i="1" s="1"/>
  <c r="AP23" i="1"/>
  <c r="AR23" i="1" s="1"/>
  <c r="AP22" i="1"/>
  <c r="AR22" i="1" s="1"/>
  <c r="AP21" i="1"/>
  <c r="AR21" i="1" s="1"/>
  <c r="AP20" i="1"/>
  <c r="AP19" i="1"/>
  <c r="AR19" i="1" s="1"/>
  <c r="AP18" i="1"/>
  <c r="AP17" i="1"/>
  <c r="AR17" i="1" s="1"/>
  <c r="AP16" i="1"/>
  <c r="AR16" i="1" s="1"/>
  <c r="AP15" i="1"/>
  <c r="AR15" i="1" s="1"/>
  <c r="AP14" i="1"/>
  <c r="AR14"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s="1"/>
  <c r="AK15" i="1"/>
  <c r="AM15" i="1" s="1"/>
  <c r="AK14" i="1"/>
  <c r="AM14" i="1" s="1"/>
  <c r="AH37" i="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F16" i="1"/>
  <c r="AH16" i="1" s="1"/>
  <c r="AF15" i="1"/>
  <c r="AH15" i="1" s="1"/>
  <c r="AF14" i="1"/>
  <c r="AH14" i="1" s="1"/>
  <c r="AF13" i="1"/>
  <c r="AH13" i="1" s="1"/>
  <c r="AC37" i="1"/>
  <c r="AA28" i="1"/>
  <c r="AC28" i="1" s="1"/>
  <c r="AA27" i="1"/>
  <c r="AC27" i="1" s="1"/>
  <c r="AA26" i="1"/>
  <c r="AC26" i="1" s="1"/>
  <c r="AA25" i="1"/>
  <c r="AC25" i="1" s="1"/>
  <c r="AA24" i="1"/>
  <c r="AC24" i="1" s="1"/>
  <c r="AA23" i="1"/>
  <c r="AC23" i="1" s="1"/>
  <c r="AA22" i="1"/>
  <c r="AC22" i="1" s="1"/>
  <c r="AA21" i="1"/>
  <c r="AA20" i="1"/>
  <c r="AC20" i="1" s="1"/>
  <c r="AA19" i="1"/>
  <c r="AC19" i="1" s="1"/>
  <c r="AA18" i="1"/>
  <c r="AC18" i="1" s="1"/>
  <c r="AA17" i="1"/>
  <c r="AC17" i="1" s="1"/>
  <c r="AA16" i="1"/>
  <c r="AC16" i="1" s="1"/>
  <c r="AA15" i="1"/>
  <c r="AC15" i="1" s="1"/>
  <c r="AA14" i="1"/>
  <c r="AC14" i="1" s="1"/>
  <c r="AA13" i="1"/>
  <c r="X37" i="1"/>
  <c r="V28" i="1"/>
  <c r="X28" i="1" s="1"/>
  <c r="V27" i="1"/>
  <c r="X27" i="1" s="1"/>
  <c r="V26" i="1"/>
  <c r="X26" i="1" s="1"/>
  <c r="V25" i="1"/>
  <c r="X25" i="1" s="1"/>
  <c r="V24" i="1"/>
  <c r="X24" i="1" s="1"/>
  <c r="V23" i="1"/>
  <c r="X23" i="1" s="1"/>
  <c r="V22" i="1"/>
  <c r="X22" i="1" s="1"/>
  <c r="V20" i="1"/>
  <c r="V19" i="1"/>
  <c r="X19" i="1" s="1"/>
  <c r="V18" i="1"/>
  <c r="V17" i="1"/>
  <c r="X17" i="1" s="1"/>
  <c r="V16" i="1"/>
  <c r="X16" i="1" s="1"/>
  <c r="V15" i="1"/>
  <c r="X15" i="1" s="1"/>
  <c r="V14" i="1"/>
  <c r="X14" i="1" s="1"/>
  <c r="AC29" i="1" l="1"/>
  <c r="AC38" i="1" s="1"/>
  <c r="X29" i="1"/>
  <c r="X38" i="1" s="1"/>
  <c r="AM29" i="1"/>
  <c r="AM38" i="1" s="1"/>
  <c r="AR29" i="1"/>
  <c r="AR38" i="1" s="1"/>
  <c r="AH29" i="1"/>
  <c r="AH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Yamile Espinosa Galindo</author>
  </authors>
  <commentList>
    <comment ref="F4" authorId="0" shapeId="0" xr:uid="{00000000-0006-0000-0000-000001000000}">
      <text>
        <r>
          <rPr>
            <b/>
            <sz val="9"/>
            <color indexed="81"/>
            <rFont val="Tahoma"/>
            <family val="2"/>
          </rPr>
          <t>Cuadro que resume los cambios realizados de una versión a otra</t>
        </r>
      </text>
    </comment>
    <comment ref="F5" authorId="0" shapeId="0" xr:uid="{00000000-0006-0000-0000-000002000000}">
      <text>
        <r>
          <rPr>
            <b/>
            <sz val="9"/>
            <color indexed="81"/>
            <rFont val="Tahoma"/>
            <family val="2"/>
          </rPr>
          <t xml:space="preserve">Número consecutivo de la versión generada </t>
        </r>
      </text>
    </comment>
    <comment ref="G5" authorId="0" shapeId="0" xr:uid="{00000000-0006-0000-0000-000003000000}">
      <text>
        <r>
          <rPr>
            <b/>
            <sz val="9"/>
            <color indexed="81"/>
            <rFont val="Tahoma"/>
            <family val="2"/>
          </rPr>
          <t>Fecha de la versión generada</t>
        </r>
      </text>
    </comment>
    <comment ref="H5" authorId="0" shapeId="0" xr:uid="{00000000-0006-0000-0000-000004000000}">
      <text>
        <r>
          <rPr>
            <b/>
            <sz val="9"/>
            <color indexed="81"/>
            <rFont val="Tahoma"/>
            <family val="2"/>
          </rPr>
          <t>Breve descripción del cambio realizado en la nueva versión</t>
        </r>
      </text>
    </comment>
    <comment ref="C10" authorId="0" shapeId="0" xr:uid="{00000000-0006-0000-0000-000005000000}">
      <text>
        <r>
          <rPr>
            <b/>
            <sz val="9"/>
            <color indexed="81"/>
            <rFont val="Tahoma"/>
            <family val="2"/>
          </rPr>
          <t>Indique el nombre del proceso al cual está asociada la meta</t>
        </r>
      </text>
    </comment>
    <comment ref="A12" authorId="0" shapeId="0" xr:uid="{00000000-0006-0000-0000-000006000000}">
      <text>
        <r>
          <rPr>
            <b/>
            <sz val="9"/>
            <color indexed="81"/>
            <rFont val="Tahoma"/>
            <family val="2"/>
          </rPr>
          <t>Incluya el número del objetivo estratégico, de acuerdo con lo adoptado en el Plan Estratégico Institucional</t>
        </r>
      </text>
    </comment>
    <comment ref="B12" authorId="0" shapeId="0" xr:uid="{00000000-0006-0000-0000-000007000000}">
      <text>
        <r>
          <rPr>
            <b/>
            <sz val="9"/>
            <color indexed="81"/>
            <rFont val="Tahoma"/>
            <family val="2"/>
          </rPr>
          <t>Incluya el objetivo estratégico, de acuerdo con lo adoptado en el Plan Estratégico Institucional, al cual se asocia la meta</t>
        </r>
      </text>
    </comment>
    <comment ref="D12" authorId="0" shapeId="0" xr:uid="{00000000-0006-0000-0000-000008000000}">
      <text>
        <r>
          <rPr>
            <b/>
            <sz val="9"/>
            <color indexed="81"/>
            <rFont val="Tahoma"/>
            <family val="2"/>
          </rPr>
          <t>Escriba el número de la meta, en orden consecutivo</t>
        </r>
      </text>
    </comment>
    <comment ref="E12" authorId="0" shapeId="0" xr:uid="{00000000-0006-0000-0000-00000900000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2" authorId="0" shapeId="0" xr:uid="{00000000-0006-0000-0000-00000A000000}">
      <text>
        <r>
          <rPr>
            <b/>
            <sz val="9"/>
            <color indexed="81"/>
            <rFont val="Tahoma"/>
            <family val="2"/>
          </rPr>
          <t xml:space="preserve">Seleccione la opción que corresponda
</t>
        </r>
      </text>
    </comment>
    <comment ref="G12" authorId="0" shapeId="0" xr:uid="{00000000-0006-0000-0000-00000B000000}">
      <text>
        <r>
          <rPr>
            <b/>
            <sz val="9"/>
            <color indexed="81"/>
            <rFont val="Tahoma"/>
            <family val="2"/>
          </rPr>
          <t>Indique un nombre corto que refleje lo que pretende medir. 
Ej. Porcentaje de giros acumulados</t>
        </r>
      </text>
    </comment>
    <comment ref="H12" authorId="0" shapeId="0" xr:uid="{00000000-0006-0000-0000-00000C00000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2" authorId="0" shapeId="0" xr:uid="{00000000-0006-0000-0000-00000D000000}">
      <text>
        <r>
          <rPr>
            <b/>
            <sz val="9"/>
            <color indexed="81"/>
            <rFont val="Tahoma"/>
            <family val="2"/>
          </rPr>
          <t>Valor inicial que se toma como referencia para comparar el avance de la meta. Es imporante indicar la magnitud, unidad de medida y la vigencia en la cual se obtuvo</t>
        </r>
      </text>
    </comment>
    <comment ref="J12" authorId="0" shapeId="0" xr:uid="{00000000-0006-0000-0000-00000E00000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2" authorId="0" shapeId="0" xr:uid="{00000000-0006-0000-0000-00000F00000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2" authorId="0" shapeId="0" xr:uid="{00000000-0006-0000-0000-000010000000}">
      <text>
        <r>
          <rPr>
            <b/>
            <sz val="9"/>
            <color indexed="81"/>
            <rFont val="Tahoma"/>
            <family val="2"/>
          </rPr>
          <t xml:space="preserve">Indique la magnitud programada para el trimestre. </t>
        </r>
      </text>
    </comment>
    <comment ref="M12" authorId="0" shapeId="0" xr:uid="{00000000-0006-0000-0000-000011000000}">
      <text>
        <r>
          <rPr>
            <b/>
            <sz val="9"/>
            <color indexed="81"/>
            <rFont val="Tahoma"/>
            <family val="2"/>
          </rPr>
          <t xml:space="preserve">Indique la magnitud programada para el trimestre. </t>
        </r>
      </text>
    </comment>
    <comment ref="N12" authorId="0" shapeId="0" xr:uid="{00000000-0006-0000-0000-000012000000}">
      <text>
        <r>
          <rPr>
            <b/>
            <sz val="9"/>
            <color indexed="81"/>
            <rFont val="Tahoma"/>
            <family val="2"/>
          </rPr>
          <t xml:space="preserve">Indique la magnitud programada para el trimestre. </t>
        </r>
      </text>
    </comment>
    <comment ref="O12" authorId="0" shapeId="0" xr:uid="{00000000-0006-0000-0000-000013000000}">
      <text>
        <r>
          <rPr>
            <b/>
            <sz val="9"/>
            <color indexed="81"/>
            <rFont val="Tahoma"/>
            <family val="2"/>
          </rPr>
          <t xml:space="preserve">Indique la magnitud programada para el trimestre. </t>
        </r>
      </text>
    </comment>
    <comment ref="P12" authorId="0" shapeId="0" xr:uid="{00000000-0006-0000-0000-000014000000}">
      <text>
        <r>
          <rPr>
            <b/>
            <sz val="9"/>
            <color indexed="81"/>
            <rFont val="Tahoma"/>
            <family val="2"/>
          </rPr>
          <t>Indique la programación total de la vigencia. 
Debe ser coherente con la meta.</t>
        </r>
      </text>
    </comment>
    <comment ref="Q12" authorId="0" shapeId="0" xr:uid="{00000000-0006-0000-0000-000015000000}">
      <text>
        <r>
          <rPr>
            <b/>
            <sz val="9"/>
            <color indexed="81"/>
            <rFont val="Tahoma"/>
            <family val="2"/>
          </rPr>
          <t xml:space="preserve">Indique el tipo de indicador: 
- Eficancia 
- Eficiencia 
- Efectividad </t>
        </r>
      </text>
    </comment>
    <comment ref="R12" authorId="0" shapeId="0" xr:uid="{00000000-0006-0000-0000-000016000000}">
      <text>
        <r>
          <rPr>
            <b/>
            <sz val="9"/>
            <color indexed="81"/>
            <rFont val="Tahoma"/>
            <family val="2"/>
          </rPr>
          <t>Indique la evidencia a presentar del cumplimiento de la meta. Se debe redactar de forma concreta y coherente con la meta</t>
        </r>
      </text>
    </comment>
    <comment ref="S12" authorId="0" shapeId="0" xr:uid="{00000000-0006-0000-0000-000017000000}">
      <text>
        <r>
          <rPr>
            <b/>
            <sz val="9"/>
            <color indexed="81"/>
            <rFont val="Tahoma"/>
            <family val="2"/>
          </rPr>
          <t>Indique la herramienta o aplicativo donde reposa la información que da origen al entregable o en el que es posible contrastar o verificar la información de ser necesario.</t>
        </r>
      </text>
    </comment>
    <comment ref="T12" authorId="0" shapeId="0" xr:uid="{00000000-0006-0000-0000-000018000000}">
      <text>
        <r>
          <rPr>
            <b/>
            <sz val="9"/>
            <color indexed="81"/>
            <rFont val="Tahoma"/>
            <family val="2"/>
          </rPr>
          <t>Indique el área y grupo de trabajo (si se tiene), responsable de cumplir o ejecutar la meta</t>
        </r>
      </text>
    </comment>
    <comment ref="U12" authorId="0" shapeId="0" xr:uid="{00000000-0006-0000-0000-000019000000}">
      <text>
        <r>
          <rPr>
            <b/>
            <sz val="9"/>
            <color indexed="81"/>
            <rFont val="Tahoma"/>
            <family val="2"/>
          </rPr>
          <t>Indique el nombre de la dependencia responsable de reportar trimestralmente la meta a la OAP</t>
        </r>
      </text>
    </comment>
    <comment ref="V12" authorId="0" shapeId="0" xr:uid="{00000000-0006-0000-0000-00001A000000}">
      <text>
        <r>
          <rPr>
            <b/>
            <sz val="9"/>
            <color indexed="81"/>
            <rFont val="Tahoma"/>
            <family val="2"/>
          </rPr>
          <t>Indique la magnitud programada</t>
        </r>
      </text>
    </comment>
    <comment ref="W12" authorId="0" shapeId="0" xr:uid="{00000000-0006-0000-0000-00001B000000}">
      <text>
        <r>
          <rPr>
            <b/>
            <sz val="9"/>
            <color indexed="81"/>
            <rFont val="Tahoma"/>
            <family val="2"/>
          </rPr>
          <t>Indique la magnitud ejecutada. Corresponde al resultado de medir el indicador de la meta</t>
        </r>
      </text>
    </comment>
    <comment ref="X12" authorId="0" shapeId="0" xr:uid="{00000000-0006-0000-0000-00001C000000}">
      <text>
        <r>
          <rPr>
            <b/>
            <sz val="9"/>
            <color indexed="81"/>
            <rFont val="Tahoma"/>
            <family val="2"/>
          </rPr>
          <t>Es el resultado porcentual de dividir lo ejecutado vs. lo programado. En caso de sobre ejecución, el resultado máximo es el 100%</t>
        </r>
      </text>
    </comment>
    <comment ref="Y12" authorId="0" shapeId="0" xr:uid="{00000000-0006-0000-0000-00001D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2" authorId="0" shapeId="0" xr:uid="{00000000-0006-0000-0000-00001E000000}">
      <text>
        <r>
          <rPr>
            <b/>
            <sz val="9"/>
            <color indexed="81"/>
            <rFont val="Tahoma"/>
            <family val="2"/>
          </rPr>
          <t xml:space="preserve">Indicar el nombre concreto de la evidencia aportada. </t>
        </r>
      </text>
    </comment>
    <comment ref="AA12" authorId="0" shapeId="0" xr:uid="{00000000-0006-0000-0000-00001F000000}">
      <text>
        <r>
          <rPr>
            <b/>
            <sz val="9"/>
            <color indexed="81"/>
            <rFont val="Tahoma"/>
            <family val="2"/>
          </rPr>
          <t>Indique la magnitud programada</t>
        </r>
      </text>
    </comment>
    <comment ref="AB12" authorId="0" shapeId="0" xr:uid="{00000000-0006-0000-0000-000020000000}">
      <text>
        <r>
          <rPr>
            <b/>
            <sz val="9"/>
            <color indexed="81"/>
            <rFont val="Tahoma"/>
            <family val="2"/>
          </rPr>
          <t>Indique la magnitud ejecutada. Corresponde al resultado de medir el indicador de la meta</t>
        </r>
      </text>
    </comment>
    <comment ref="AC12" authorId="0" shapeId="0" xr:uid="{00000000-0006-0000-0000-000021000000}">
      <text>
        <r>
          <rPr>
            <b/>
            <sz val="9"/>
            <color indexed="81"/>
            <rFont val="Tahoma"/>
            <family val="2"/>
          </rPr>
          <t>Es el resultado porcentual de dividir lo ejecutado vs. lo programado. En caso de sobre ejecución, el resultado máximo es el 100%</t>
        </r>
      </text>
    </comment>
    <comment ref="AD12" authorId="0" shapeId="0" xr:uid="{00000000-0006-0000-0000-000022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2" authorId="0" shapeId="0" xr:uid="{00000000-0006-0000-0000-000023000000}">
      <text>
        <r>
          <rPr>
            <b/>
            <sz val="9"/>
            <color indexed="81"/>
            <rFont val="Tahoma"/>
            <family val="2"/>
          </rPr>
          <t xml:space="preserve">Indicar el nombre concreto de la evidencia aportada. </t>
        </r>
      </text>
    </comment>
    <comment ref="AF12" authorId="0" shapeId="0" xr:uid="{00000000-0006-0000-0000-000024000000}">
      <text>
        <r>
          <rPr>
            <b/>
            <sz val="9"/>
            <color indexed="81"/>
            <rFont val="Tahoma"/>
            <family val="2"/>
          </rPr>
          <t>Indique la magnitud programada</t>
        </r>
      </text>
    </comment>
    <comment ref="AG12" authorId="0" shapeId="0" xr:uid="{00000000-0006-0000-0000-000025000000}">
      <text>
        <r>
          <rPr>
            <b/>
            <sz val="9"/>
            <color indexed="81"/>
            <rFont val="Tahoma"/>
            <family val="2"/>
          </rPr>
          <t>Indique la magnitud ejecutada. Corresponde al resultado de medir el indicador de la meta</t>
        </r>
      </text>
    </comment>
    <comment ref="AH12" authorId="0" shapeId="0" xr:uid="{00000000-0006-0000-0000-000026000000}">
      <text>
        <r>
          <rPr>
            <b/>
            <sz val="9"/>
            <color indexed="81"/>
            <rFont val="Tahoma"/>
            <family val="2"/>
          </rPr>
          <t>Es el resultado porcentual de dividir lo ejecutado vs. lo programado. En caso de sobre ejecución, el resultado máximo es el 100%</t>
        </r>
      </text>
    </comment>
    <comment ref="AI12" authorId="0" shapeId="0" xr:uid="{00000000-0006-0000-0000-000027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2" authorId="0" shapeId="0" xr:uid="{00000000-0006-0000-0000-000028000000}">
      <text>
        <r>
          <rPr>
            <b/>
            <sz val="9"/>
            <color indexed="81"/>
            <rFont val="Tahoma"/>
            <family val="2"/>
          </rPr>
          <t xml:space="preserve">Indicar el nombre concreto de la evidencia aportada. </t>
        </r>
      </text>
    </comment>
    <comment ref="AK12" authorId="0" shapeId="0" xr:uid="{00000000-0006-0000-0000-000029000000}">
      <text>
        <r>
          <rPr>
            <b/>
            <sz val="9"/>
            <color indexed="81"/>
            <rFont val="Tahoma"/>
            <family val="2"/>
          </rPr>
          <t>Indique la magnitud programada</t>
        </r>
      </text>
    </comment>
    <comment ref="AL12" authorId="0" shapeId="0" xr:uid="{00000000-0006-0000-0000-00002A000000}">
      <text>
        <r>
          <rPr>
            <b/>
            <sz val="9"/>
            <color indexed="81"/>
            <rFont val="Tahoma"/>
            <family val="2"/>
          </rPr>
          <t>Indique la magnitud ejecutada. Corresponde al resultado de medir el indicador de la meta</t>
        </r>
      </text>
    </comment>
    <comment ref="AM12" authorId="0" shapeId="0" xr:uid="{00000000-0006-0000-0000-00002B000000}">
      <text>
        <r>
          <rPr>
            <b/>
            <sz val="9"/>
            <color indexed="81"/>
            <rFont val="Tahoma"/>
            <family val="2"/>
          </rPr>
          <t>Es el resultado porcentual de dividir lo ejecutado vs. lo programado. En caso de sobre ejecución, el resultado máximo es el 100%</t>
        </r>
      </text>
    </comment>
    <comment ref="AN12" authorId="0" shapeId="0" xr:uid="{00000000-0006-0000-0000-00002C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2" authorId="0" shapeId="0" xr:uid="{00000000-0006-0000-0000-00002D000000}">
      <text>
        <r>
          <rPr>
            <b/>
            <sz val="9"/>
            <color indexed="81"/>
            <rFont val="Tahoma"/>
            <family val="2"/>
          </rPr>
          <t xml:space="preserve">Indicar el nombre concreto de la evidencia aportada. </t>
        </r>
      </text>
    </comment>
    <comment ref="AP12" authorId="0" shapeId="0" xr:uid="{00000000-0006-0000-0000-00002E000000}">
      <text>
        <r>
          <rPr>
            <b/>
            <sz val="9"/>
            <color indexed="81"/>
            <rFont val="Tahoma"/>
            <family val="2"/>
          </rPr>
          <t>Indique la magnitud total programada para la vigencia</t>
        </r>
      </text>
    </comment>
    <comment ref="AQ12" authorId="0" shapeId="0" xr:uid="{00000000-0006-0000-0000-00002F000000}">
      <text>
        <r>
          <rPr>
            <b/>
            <sz val="9"/>
            <color indexed="81"/>
            <rFont val="Tahoma"/>
            <family val="2"/>
          </rPr>
          <t xml:space="preserve">Indique la magnitud ejecutada acumulada para la vigencia </t>
        </r>
      </text>
    </comment>
    <comment ref="AR12" authorId="0" shapeId="0" xr:uid="{00000000-0006-0000-0000-000030000000}">
      <text>
        <r>
          <rPr>
            <b/>
            <sz val="9"/>
            <color indexed="81"/>
            <rFont val="Tahoma"/>
            <family val="2"/>
          </rPr>
          <t>Es el resultado porcentual de dividir lo ejecutado vs. lo programado. En caso de sobre ejecución, el resultado máximo es el 100%</t>
        </r>
      </text>
    </comment>
    <comment ref="AS12" authorId="0" shapeId="0" xr:uid="{00000000-0006-0000-0000-000031000000}">
      <text>
        <r>
          <rPr>
            <b/>
            <sz val="9"/>
            <color indexed="81"/>
            <rFont val="Tahoma"/>
            <family val="2"/>
          </rPr>
          <t>Es la descripción detallada de los avances y logros obtenidos con la ejecución de la meta acumulados para la vigencia</t>
        </r>
      </text>
    </comment>
    <comment ref="E29" authorId="0" shapeId="0" xr:uid="{00000000-0006-0000-0000-000032000000}">
      <text>
        <r>
          <rPr>
            <b/>
            <sz val="9"/>
            <color indexed="81"/>
            <rFont val="Tahoma"/>
            <family val="2"/>
          </rPr>
          <t>Promedio obtenido para el periodo x 80%</t>
        </r>
      </text>
    </comment>
    <comment ref="E37" authorId="0" shapeId="0" xr:uid="{00000000-0006-0000-0000-000033000000}">
      <text>
        <r>
          <rPr>
            <b/>
            <sz val="9"/>
            <color indexed="81"/>
            <rFont val="Tahoma"/>
            <family val="2"/>
          </rPr>
          <t>Promedio obtenido en las metas transversales para el periodo x 20%</t>
        </r>
      </text>
    </comment>
    <comment ref="E38" authorId="0" shapeId="0" xr:uid="{00000000-0006-0000-0000-00003400000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<sst xmlns="http://schemas.openxmlformats.org/spreadsheetml/2006/main" count="594" uniqueCount="275">
  <si>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</si>
  <si>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2024</t>
  </si>
  <si>
    <t>CONTROL DE CAMBIOS</t>
  </si>
  <si>
    <t>VERSIÓN</t>
  </si>
  <si>
    <t>FECHA</t>
  </si>
  <si>
    <t>DESCRIPCIÓN DE LA MODIFICACIÓN</t>
  </si>
  <si>
    <t>30 de enero de 2024</t>
  </si>
  <si>
    <r>
      <t xml:space="preserve">Publicación del plan de gestión aprobado. Caso HOLA: </t>
    </r>
    <r>
      <rPr>
        <b/>
        <sz val="11"/>
        <color theme="1"/>
        <rFont val="Calibri Light"/>
        <family val="2"/>
        <scheme val="major"/>
      </rPr>
      <t>14655</t>
    </r>
  </si>
  <si>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</si>
  <si>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</si>
  <si>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</si>
  <si>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</si>
  <si>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</si>
  <si>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</si>
  <si>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</si>
  <si>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</si>
  <si>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</si>
  <si>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</si>
  <si>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</si>
  <si>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</si>
  <si>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</si>
  <si>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</si>
  <si>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</si>
  <si>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</si>
  <si>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</si>
  <si>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</si>
  <si>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</si>
  <si>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</si>
  <si>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</si>
  <si>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</si>
  <si>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</si>
  <si>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</si>
  <si>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</si>
  <si>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</si>
  <si>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</si>
  <si>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</si>
  <si>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</si>
  <si>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</si>
  <si>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</si>
  <si>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</si>
  <si>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</si>
  <si>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</si>
  <si>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</si>
  <si>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</si>
  <si>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</si>
  <si>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</si>
  <si>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r>
      <t xml:space="preserve">Alcanzar en un </t>
    </r>
    <r>
      <rPr>
        <sz val="11"/>
        <rFont val="Calibri Light"/>
        <family val="2"/>
        <scheme val="major"/>
      </rPr>
      <t>75</t>
    </r>
    <r>
      <rPr>
        <sz val="11"/>
        <color theme="1"/>
        <rFont val="Calibri Light"/>
        <family val="2"/>
        <scheme val="major"/>
      </rPr>
      <t>% el avance de las metas del Plan de Desarrollo Local acumuladas al 30 de septiembre de 2024 (metas entregadas)</t>
    </r>
  </si>
  <si>
    <t>Retadora (mejora)</t>
  </si>
  <si>
    <t>Avance cumplimiento metas Plan de Desarrollo Local (metas entregadas)</t>
  </si>
  <si>
    <t>% de avance de metas del Plan de Desarrollo Local acumulado al 30 de septiembre de 2024</t>
  </si>
  <si>
    <t>Resultados a 31 de diciembre de 2023</t>
  </si>
  <si>
    <t>Creciente</t>
  </si>
  <si>
    <t>Porcentaje</t>
  </si>
  <si>
    <t>Efectividad</t>
  </si>
  <si>
    <t>Reporte trimestral de avance del Plan de Desarrollo Local - PDL</t>
  </si>
  <si>
    <t>MUSI</t>
  </si>
  <si>
    <t>Alcaldía Local - Área de Gestión del Desarrollo, Adminsitrativa y Financiera</t>
  </si>
  <si>
    <t>Dirección para la Gestión del Desarrollo Local</t>
  </si>
  <si>
    <t>Gestión Corporativa Institucional</t>
  </si>
  <si>
    <t>2</t>
  </si>
  <si>
    <t>Girar mínimo el 65% del presupuesto comprometido constituido como obligaciones por pagar de la vigencia 2023</t>
  </si>
  <si>
    <t>Porcentaje de giros acumulados de obligaciones por pagar de la vigencia 2023</t>
  </si>
  <si>
    <t>(Giros acumulados/Presupuesto comprometido constituido como obligaciones por pagar de la vigencia 2023)*100</t>
  </si>
  <si>
    <t>Eficacia</t>
  </si>
  <si>
    <t>Reporte seguimiento mensual consolidado</t>
  </si>
  <si>
    <t>BOGDATA</t>
  </si>
  <si>
    <t>3</t>
  </si>
  <si>
    <t>Girar mínimo el 63% del presupuesto comprometido constituido como obligaciones por pagar de la vigencia 2022 y anteriores</t>
  </si>
  <si>
    <t>Porcentaje de giros acumulados de obligaciones por pagar de la vigencia 2022 y anteriores</t>
  </si>
  <si>
    <t>(Giros acumulados/Presupuesto comprometido constituido como obligaciones por pagar de la vigencia 2022 y anteriores)*100</t>
  </si>
  <si>
    <t>4</t>
  </si>
  <si>
    <t>Comprometer mínimo el 30% al 30 de junio y el 96% al 31 de diciembre del presupuesto de inversión directa de la vigencia 2024</t>
  </si>
  <si>
    <t>Porcentaje de compromiso del presupuesto de inversión directa de la vigencia 2024</t>
  </si>
  <si>
    <t>(Valor de RP de inversión directa de la vigencia  / Valor total del presupuesto de inversión directa de la Vigencia)*100</t>
  </si>
  <si>
    <t>5</t>
  </si>
  <si>
    <t>Girar mínimo el 52% del presupuesto total  disponible de inversión directa de la vigencia</t>
  </si>
  <si>
    <t>Porcentaje de giros acumulados de inversión directa de la vigencia</t>
  </si>
  <si>
    <t>(Giros acumulados de inversión directa/Presupuesto disponible de inversión directa de la vigencia)*100</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</si>
  <si>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</si>
  <si>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</si>
  <si>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</si>
  <si>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</si>
  <si>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
Nota: No se tendrán en cuenta los procesos registrados en SIPSE susceptibles a cambio de base de datos y que no se puedan registrar y una vez se cuente con la debida justificación tramitada por el FDL</t>
  </si>
  <si>
    <t>Constante</t>
  </si>
  <si>
    <t>Reporte de seguimiento  consolidado</t>
  </si>
  <si>
    <t>SIPSE LOCAL y SECOP</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</si>
  <si>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</si>
  <si>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</si>
  <si>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</si>
  <si>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ejecucion o Firmado)*100%
Nota: No se tendrán en cuenta los procesos registrados en SIPSE susceptibles a cambio de base de datos y que no se puedan registrar y una vez se cuente con la debida justificación tramitada por el FDL</t>
  </si>
  <si>
    <t>SIPSE LOCAL</t>
  </si>
  <si>
    <t>8</t>
  </si>
  <si>
    <t>Registrar y actualizar al 90% la información en el Módulo de proyectos de SIPSE LOCAL de proyectos de inversión de la vigencia 2024</t>
  </si>
  <si>
    <t>Porcentaje de proyectos de inversión con información de resultados actualizada en SIPSE Local</t>
  </si>
  <si>
    <t>(Número de Proyectos de inversión con información de seguimiento actualizada en SIPSE Local / Número de Proyectos de inversión registrados en SIPSE LOCAL (SEGPLAN))*90%</t>
  </si>
  <si>
    <t>Reporte de seguimiento
consolidado</t>
  </si>
  <si>
    <t>Reporte de SIPSE Local</t>
  </si>
  <si>
    <t>9</t>
  </si>
  <si>
    <t>Registrar  al 100% la información en el Módulo de proyectos de SIPSE LOCAL de proyectos de inversión del nuevo plan de desarrollo local de la vigencia 2025 - 2028</t>
  </si>
  <si>
    <t>(Numero Proyectos de inversión registrados en SIPSE Local / Numero de Proyectos de inversión aprobados en SEGPLAN)*100%</t>
  </si>
  <si>
    <t>Inspección, Vigilancia y Control</t>
  </si>
  <si>
    <t>10</t>
  </si>
  <si>
    <r>
      <t xml:space="preserve">Realizar </t>
    </r>
    <r>
      <rPr>
        <sz val="11"/>
        <rFont val="Calibri Light"/>
        <family val="2"/>
        <scheme val="major"/>
      </rPr>
      <t>8.800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</si>
  <si>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Expedientes a cargo de las inspecciones de policía impulsados</t>
  </si>
  <si>
    <t>Número de expedientes a cargo de las inspecciones de policía impulsados</t>
  </si>
  <si>
    <t>Suma</t>
  </si>
  <si>
    <t>Expedientes de actuaciones de policía</t>
  </si>
  <si>
    <t>Reporte de seguimiento de impulsos procesales</t>
  </si>
  <si>
    <t>Aplicativo ARCO</t>
  </si>
  <si>
    <t>Alcaldía Local - Área de Gestión Policiva</t>
  </si>
  <si>
    <t>Dirección para la Gestión Policiva</t>
  </si>
  <si>
    <t>11</t>
  </si>
  <si>
    <r>
      <t xml:space="preserve">Proferir </t>
    </r>
    <r>
      <rPr>
        <sz val="11"/>
        <rFont val="Calibri Light"/>
        <family val="2"/>
        <scheme val="major"/>
      </rPr>
      <t>2.400</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</si>
  <si>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</si>
  <si>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</si>
  <si>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</si>
  <si>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</si>
  <si>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12</t>
  </si>
  <si>
    <r>
      <t xml:space="preserve">Terminar (archivar) </t>
    </r>
    <r>
      <rPr>
        <sz val="11"/>
        <rFont val="Calibri Light"/>
        <family val="2"/>
        <scheme val="major"/>
      </rPr>
      <t>600</t>
    </r>
    <r>
      <rPr>
        <sz val="11"/>
        <color theme="1"/>
        <rFont val="Calibri Light"/>
        <family val="2"/>
        <scheme val="major"/>
      </rPr>
      <t xml:space="preserve"> 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</si>
  <si>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</si>
  <si>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</si>
  <si>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</si>
  <si>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</si>
  <si>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</si>
  <si>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13</t>
  </si>
  <si>
    <t>Terminar 401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</si>
  <si>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</si>
  <si>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</si>
  <si>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</si>
  <si>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14</t>
  </si>
  <si>
    <t>Realizar 192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</si>
  <si>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</si>
  <si>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</si>
  <si>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Acciones de control u operativos</t>
  </si>
  <si>
    <t>Formatos de evidencia de reunión diligenciados de los operativos realizados en materia de integridad del espacio público</t>
  </si>
  <si>
    <t>Registros de operativos Alcaldía Local</t>
  </si>
  <si>
    <t>Registros de operativos Alcaldía Local  y reporte del Área GDP de la Alcaldía Local.</t>
  </si>
  <si>
    <t>15</t>
  </si>
  <si>
    <t>Realizar 207 operativos de inspección, vigilancia y control en materia de actividad económica</t>
  </si>
  <si>
    <t>Acciones de control u operativos en materia de actividad económica realizadas</t>
  </si>
  <si>
    <t>Número de acciones de control u operativos en materia de actividad económica realizadas</t>
  </si>
  <si>
    <t>Formatos de evidencia de reunión diligenciados de los operativos realizados en materia de actividad económica</t>
  </si>
  <si>
    <t>16</t>
  </si>
  <si>
    <t>Realizar 64 operativos de inspección, vigilancia y control en materia de actividad ambiental</t>
  </si>
  <si>
    <t>Acciones de control u operativos en materia de actividad ambiental realizadas</t>
  </si>
  <si>
    <t>Número de acciones de control u operativos en materia de actividad ambiental realizadas</t>
  </si>
  <si>
    <t>Formatos de evidencia de reunión diligenciados de los operativos realizados en materia de actividad ambiental</t>
  </si>
  <si>
    <t>Se realizaron 22 Operativos de IVC en maeria de Actividad Ambiental, en el trimestre, para un 100% de ejecución respecto a lo programado para dicho periodo de tiempo.</t>
  </si>
  <si>
    <t>Registros de operativos Alcaldía Local.</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</si>
  <si>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</si>
  <si>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</si>
  <si>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</si>
  <si>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</si>
  <si>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</si>
  <si>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</si>
  <si>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</si>
  <si>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</si>
  <si>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2023</t>
  </si>
  <si>
    <t xml:space="preserve">Constante </t>
  </si>
  <si>
    <t>Porcentaje de buenas prácticas ambientales implementadas</t>
  </si>
  <si>
    <t>No programada</t>
  </si>
  <si>
    <t xml:space="preserve">Eficacia </t>
  </si>
  <si>
    <t>Reporte de resultados de medición de los criterios ambientales</t>
  </si>
  <si>
    <t>Herramienta Oficina Asesora de Planeación</t>
  </si>
  <si>
    <t>Alcaldía local</t>
  </si>
  <si>
    <t>Oficina Asesora de Planeación Institucional - Equipo de gestión ambiental</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</si>
  <si>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</si>
  <si>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</si>
  <si>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</si>
  <si>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</si>
  <si>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2023</t>
  </si>
  <si>
    <t>Porcentaje de planes de mejora sin vencimientos</t>
  </si>
  <si>
    <t>Reporte de acciones de mejora sin vencimiento</t>
  </si>
  <si>
    <t>MIMEC - SIG</t>
  </si>
  <si>
    <t>Oficina Asesora de Planeación Institucional - Equipo de planeación institucional y sectorial</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</si>
  <si>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</si>
  <si>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</si>
  <si>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</si>
  <si>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</si>
  <si>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</si>
  <si>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Porcentaje de requisitos cumplidos</t>
  </si>
  <si>
    <t>Reporte de actualización de la información en la página web de la alcaldía local</t>
  </si>
  <si>
    <t>Página Web Alcaldía Local</t>
  </si>
  <si>
    <t>Oficina Asesora de Comunicaciones</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</si>
  <si>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</si>
  <si>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</si>
  <si>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</si>
  <si>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la alcaldía local / Número de capacitaciones convocadas) *100</t>
  </si>
  <si>
    <t>Registro de asistencia y presentación realizada</t>
  </si>
  <si>
    <t>MT5</t>
  </si>
  <si>
    <t xml:space="preserve">Realizar dos jornadas de capacitación o entrenamiento por parte de los promotores de mejora sobre el sistema de gestión y/o los procesos, dirigidas al personal de planta y contratistas para el fortalecimiento del Modelo Integrado de Planeación y Gestión. </t>
  </si>
  <si>
    <t>Jornadas de capacitación sobre el sistema de gestión realizadas</t>
  </si>
  <si>
    <t xml:space="preserve">Número de jornadas de capacitación sobre el sistema de gestión realizadas </t>
  </si>
  <si>
    <t>N/A</t>
  </si>
  <si>
    <t>Líder del proceso</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</si>
  <si>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</si>
  <si>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</si>
  <si>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</si>
  <si>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2023 tipificadas y registradas como Derechos de Petición en el aplicativo Bogotá te Escucha y gestor documental ORFEO.</t>
  </si>
  <si>
    <t>Porcentaje de requerimientos ciudadanos con respuesta definitiva</t>
  </si>
  <si>
    <t>(No. de respuestas efectuadas / No. requerimientos instaurados antes del 31 de diciembre 2023 pendientes de gestionar) X 100</t>
  </si>
  <si>
    <t>Peticiones pendientes por gestionar al 31 de diciembre de  2023</t>
  </si>
  <si>
    <t>Porcentaje de requerimientos ciudadanos gestionados con respuesta definitiva</t>
  </si>
  <si>
    <t>Reporte de peticiones ciudadanas gestionadas  (con respuesta definitiva o traslado por competencia)</t>
  </si>
  <si>
    <t xml:space="preserve">Reporte Sistema Distrital de Gestión de Peticiones Ciudadanas - Bogotá te  Escucha </t>
  </si>
  <si>
    <t>Alcaldía Local</t>
  </si>
  <si>
    <t>Subsecretaria de Gestión Institucional - Proceso Servicio de Atención a la Ciudadanía</t>
  </si>
  <si>
    <t>MT7</t>
  </si>
  <si>
    <t xml:space="preserve">
Gestionar oportunamente el 100% de los requerimientos  que se tipifiquen como derecho de petición ciudadano en los aplicativos Bogotá Te Escucha y  ORFEO, que  sean asignados a la Alcaldía Local durante la vigencia 2024.
</t>
  </si>
  <si>
    <t>Porcentaje de requerimientos ciudadanos  gestionados dentro del término de ley.</t>
  </si>
  <si>
    <t>(No. de peticiones gestionadas en los términos de ley / No. Requerimientos recibidos en la vigencia 2024 que deben tener respuesta) X 100</t>
  </si>
  <si>
    <t>Porcentaje de requerimientos ciudadanos gestionados</t>
  </si>
  <si>
    <t>Eficiencia</t>
  </si>
  <si>
    <t>Reporte de peticiones ciudadanas gestionadas (con respuesta definitiva o traslado por competencia)</t>
  </si>
  <si>
    <t>Total metas transversales (20%)</t>
  </si>
  <si>
    <t xml:space="preserve">Total plan de gestión </t>
  </si>
  <si>
    <t>No programada para el trimestre</t>
  </si>
  <si>
    <t>Esta meta la reporta la Dirección para la Gestión del Desarrollo Local de la SDG. Donde Giros un valor de $4.911.320.900 de Giros acumulados, de un valor de $53.191.965.014 correspondiente al Presupuesto comprometido constituido como obligaciones por pagar de la vigencia 2023, para un 9,23% de avance de ejecución y un 65,95% de cumplimiento en el trimestre.</t>
  </si>
  <si>
    <t>Se giró el valor de $674.330.188 de Giros acumulados de un valor de $12.039.856.262 del Presupuesto comprometido constituido como obligaciones por pagar de la vigencia 2022 y anteriores, para un avance de ejecución del 5,60% y un cumplimiento del 46,67% en el trimestre.  Sin embargo, se aclara que, el porcentaje de avance se deriva principalmente de la contratación de prestación de servicios minima. Esta vigencia es compleja en los compromisos y ejecución de recursos dado que ingresa la nueva administración y el cumplimiento de la meta no se ve al 100% por la falta de personal para el desarrollo de los procesos contractuales y precontractuales de las diferentes líneas de inversión local</t>
  </si>
  <si>
    <t>Reporte emitido por la DGDL</t>
  </si>
  <si>
    <t>Se giró la suma de $ 6.580.932.808 correspondiente al Valor de RP de inversión directa de la vigencia   del $107.359.187.000, equivalente al Valor total del presupuesto de inversión directa de la Vigencia, para un avance de ejecución de 6,13% y un cumplimiento del 30,65% en el trimestre.
El porcentaje de avance se deriva principalmente de la contratación de prestación de servicios mínima. Esta vigencia es compleja en los compromisos y ejecución de recursos dado que ingresa la nueva administración y el cumplimiento de la meta no se ve al 100% por la falta de personal para el desarrollo de los procesos contractuales y precontractuales de las diferentes líneas de inversión local.</t>
  </si>
  <si>
    <t>Se giró un valor de $ 2.539.019.157 de Giros acumulados de inversión directa de un valor del $107.359.187.000 del Presupuesto disponible de inversión directa de la vigencia, para un avance de ejecución del 2,36% y un cumplimiento del 23,65% en el trimestre.
Se aclara que el porcentaje de avance se deriva principalmente de la contratación de prestación de servicios mínima. Esta vigencia es compleja en los compromisos y ejecución de recursos dado que ingresa la nueva administración y el cumplimiento de la meta no se ve al 100% por la falta de personal para el desarrollo de los procesos contractuales y precontractuales de las diferentes líneas de inversión local.</t>
  </si>
  <si>
    <t xml:space="preserve">Meta no reportada por la Dirección para la Gestión del Desarrollo Local. </t>
  </si>
  <si>
    <t>En el primer trimestre las Inspecciones de Policia de RUU impulsaron un total de 6.610 expedientes, logrando superar el 100% de avance de ejecución de cumplimiento en el trimestre.</t>
  </si>
  <si>
    <t>Reporte DGP</t>
  </si>
  <si>
    <t>Las Inspecciones de Policía de RUU profirieron un total de 1.170 fallos de fondo en primera instancia, logrando superar el 100% de avance de ejecución de cumplimiento en el trimestre.</t>
  </si>
  <si>
    <t>En el Área GPJ Local de RUU se  archivaron un total 56 actuaciones administrativas terminadas, logrando superar el 100% de avance de ejecución en el trimestre.</t>
  </si>
  <si>
    <t>El Área GPJ Local de RUU profirió un total de 38 fallos de actuaciones administrativas terminadas hasta la primera instancia, para un avance de ejecución del 63,33% de cumplimiento en el trimestre.</t>
  </si>
  <si>
    <t>Se realizaron 17 Operativos de IVC en materia de Espacio Público, en el trimestre, para un 53,13% de ejecución respecto a lo programado para dicho periodo de tiempo.  No se cumplió con la meta debido a que para el primer trimestre no se contaba con los profesionales de apoyo ya que se acabaron los contratos y por otro lado la Policía Nacional por intermedio del Mayor Helmer Andrés Angarita Subcomandante de la Estación de Rafael Uribe Uribe que es la Entidad que presta el acompañamiento manifestó que no podían seguir apoyando las actividades de IVC de la manera que se venia presentando, dicha manifestación fue realizada en el último Consejo Local de Seguridad de la administración anterior.</t>
  </si>
  <si>
    <t xml:space="preserve">Se realizaron 26 Operativos de IVC en materia de Actividad Económica, en el trimestre, para un 70,27% de ejecución respecto a lo programado para dicho periodo de tiempo. No se cumplió con la meta debido a que para el primer trimestre no se contaba con los profesionales de apoyo ya que se acabaron los contratos y por otro lado la Policía Nacional por intermedio del Mayor Helmer Andrés Angarita Subcomandante de la Estación de Rafael Uribe Uribe que es la Entidad que presta el acompañamiento manifestó que no podían seguir apoyando las actividades de IVC de la manera que se venia presentando, dicha manifestación fue realizada en el Consejo Local de Seguridad  de la administración anterior. </t>
  </si>
  <si>
    <t xml:space="preserve">La alcaldía local cuenta con 2 acciones de mejora vencidas de las 13 acciones de mejora abiertas, lo que representa una ejecución de la meta del 84,62%. </t>
  </si>
  <si>
    <t>Reporte MIMEC</t>
  </si>
  <si>
    <t>La alcaldía local no participó en la capacitación sobre el sistema de gestión y el modelo integrado de planeación y gestión realizada por la OAP</t>
  </si>
  <si>
    <t>Listado de asistencia</t>
  </si>
  <si>
    <t>Memorando SGI 20244600114073</t>
  </si>
  <si>
    <t>La alcaldía local logró la atención del 100% de requerimientos ciudadanos asignados a 31 de diciembre de 2023, registrados y tipificados como Derechos de Petición en el aplicativo Bogotá te Escucha y gestor documental ORFEO.</t>
  </si>
  <si>
    <t>La alcaldía local cumplió oportunamente con la atención de 58 requerimientos registrados y tipificados como Derechos de Petición en el aplicativo Bogotá te Escucha y gestor documental ORFEO durante la vigencia 2024.</t>
  </si>
  <si>
    <t>10 de mayo de 2024</t>
  </si>
  <si>
    <r>
      <rPr>
        <b/>
        <sz val="14"/>
        <rFont val="Calibri Light"/>
        <family val="2"/>
        <scheme val="major"/>
      </rPr>
      <t>FORMULACIÓN Y SEGUIMIENTO PLANES DE GESTIÓN NIVEL LOCAL</t>
    </r>
    <r>
      <rPr>
        <b/>
        <sz val="11"/>
        <color theme="1"/>
        <rFont val="Calibri Light"/>
        <family val="2"/>
        <scheme val="major"/>
      </rPr>
      <t xml:space="preserve">
ALCALDÍA LOCAL DE </t>
    </r>
    <r>
      <rPr>
        <b/>
        <u/>
        <sz val="11"/>
        <color theme="1"/>
        <rFont val="Calibri Light"/>
        <family val="2"/>
        <scheme val="major"/>
      </rPr>
      <t>RAFAEL URIBE URIBE</t>
    </r>
  </si>
  <si>
    <t>Se tienen 31 contratos en estado ejecución en SIPSE LOCAl de 46 contratos registrados en SECOP II, para un 67,39% de avance de ejecución en el trimestre.</t>
  </si>
  <si>
    <t>Reporte DGDL
Base de Datos de Contratación FDL</t>
  </si>
  <si>
    <t>Para el primer trimestre de la vigencia 2024, el Plan de Gestión de la Alcaldia   alcanzó un nivel de desempeño del 67,83% y 18,26% acumulado para la vigencia.</t>
  </si>
  <si>
    <t>30 de julio de 2024</t>
  </si>
  <si>
    <t xml:space="preserve">Meta no programada </t>
  </si>
  <si>
    <t xml:space="preserve">No programada </t>
  </si>
  <si>
    <t xml:space="preserve">la alcaldia realizo la actividad programada </t>
  </si>
  <si>
    <t xml:space="preserve">Listado de asistencia y PPT </t>
  </si>
  <si>
    <t>La calificación se otorga teniendo en cuenta los siguientes parámetros:  
*Inspección ambiental ( ponderación 60%): Obtuvo una calificación del 73% inspección realizada el 21-06-24
*Indicadores agua, energía ( ponderación 20%): Reporte hasta mayo
* Reporte consumo de papel ( ponderación 10%): Reporte hasta mayo
*Reporte ciclistas ( ponderación 10%):   Sin Reporte</t>
  </si>
  <si>
    <t xml:space="preserve">Repote meta ambiental </t>
  </si>
  <si>
    <t xml:space="preserve">La alcaldía local cuenta con 2 acciones de mejora vencidas de las 13 acciones de mejora abiertas, lo que representa una ejecución de la meta del 84,6%. </t>
  </si>
  <si>
    <t>Reporte MIOMEC de la OAP</t>
  </si>
  <si>
    <t>la alcaldia dio respuesta a ciento veinticino (125 ) requerimientos de los ciento cincuenta instaurados en la
vigencia 2024 que
deben tener respuesta</t>
  </si>
  <si>
    <t>Según radicado No . 20244600214423 de la Oficina de atencion a la ciudadania</t>
  </si>
  <si>
    <t xml:space="preserve">A corte de 30 de junio, se han realizado los giros de las personas naturales y juridicas que radicaron cuentas de cobro en el segundo trimestre del año, por valor de $10.816.343.914 de $53.397.205.014 correspondiente al presupuesto comprometido de obligaciones por pagar de la vigencia 2023, logrando un avance de ejecución del 20,36% y un  cumplimiento del 75,04% en el trimestre. </t>
  </si>
  <si>
    <t>Ejecucion presupuestal Emitido por la Oficina de Presupuesto del FDL-RUU</t>
  </si>
  <si>
    <t xml:space="preserve">A corte de 30 de junio de 2024, se han realizado los giros de las personas naturales y juridicas que radicaron cuentas de cobro en el segundo trimestre del año, por valor de $10.816.343.914 de $53.397.205.014 correspondiente al presupuesto comprometido de obligaciones por pagar de la vigencia 2023, logrando un avance de ejecución del  6,34% y un cumplimiento del 25,36% en el trimestre. </t>
  </si>
  <si>
    <t>Se han gestionado los CDPs y RPs de contratacion directa correspondiente a la vigencia del 2024 radicados por el area encargada. Por lo que se se comprometio por RP de inversión directa de la vigencia 2024 a corte de 30 de Junio de 2024 el valor de $12.886.070.383 de un Valor total del presupuesto de inversión directa de la Vigencia 2024 correspondiente a $ 107.359.187.000, logrando un avance de ejecución del 12% y un cumplimiento del 40% en el trimestre.</t>
  </si>
  <si>
    <t>Se han realizado Giros acumulados de inversión directa de la vigencia 2024 por valor de $ 7.437.176.275, a corte de 30 de Junio de 2024, de $107.359.187.000 correspondiente al Valor del Presupuesto disponible de inversión directa de la vigencia 2024. Logrando un avance de jecución del 6,93% y un cumplimiento del 27,72% en el trimestre.</t>
  </si>
  <si>
    <t>El FDL-RUU registro 263 contratos en el sistema SIPSE Local, de 265 contratos publicados en SECOP II  a corte de 30 de junio de 2024. Logrando un avance de ejecución y cumplimiento del 99,25% de la meta.</t>
  </si>
  <si>
    <t>El FDL-RUU registro 259 contratos en el sistema SIPSE Local en estado ejecución, de 265 de contratos registrados en SECOP en estado En ejecucion o Firmado. Logrando un avance de ejecución y cumplimiento del 97,74% de la meta.</t>
  </si>
  <si>
    <t>El FDL- RUU ha actualizado la información de los 32 proyectos de inversión en SIPSE Local de 32 proyectos registrados en SEGPLAN. Logrando un avance de ejecución y cumplimiento del 100%  en la meta.</t>
  </si>
  <si>
    <t>Meta NO Programada para el trimestre.</t>
  </si>
  <si>
    <t>Publicación del plan de gestión aprobado. Caso HOLA: 14655</t>
  </si>
  <si>
    <t>Las Inspecciones de Policia de RUU han impulado un total de 7.713 expedientes, logrando superar el 100% de avance de ejecución de cumplimiento en el trimestre.</t>
  </si>
  <si>
    <t>Las Inspecciones de Policía de RUU profirieron un total de 2.116 fallos de fondo en primera instancia, logrando superar el 100% de avance de ejecución de cumplimiento en el trimestre.</t>
  </si>
  <si>
    <t>En el Área GPJ Local de RUU se  archivaron un total 178 actuaciones administrativas terminadas, logrando superar el 89% de avance de ejecución en el trimestre.</t>
  </si>
  <si>
    <t>El Área GPJ Local de RUU profirió un total de 55 fallos de actuaciones administrativas terminadas hasta la primera instancia, para un avance de ejecución del 55,56% de cumplimiento en el trimestre.</t>
  </si>
  <si>
    <t>Se realizaron 25 Operativos de IVC en materia de Espacio Público, en el trimestre, para un 41,67% de ejecución respecto a lo programado para dicho periodo de tiempo.</t>
  </si>
  <si>
    <t>Se realizaron 56 Operativos de IVC en materia de Actividad Económica, en el trimestre, para un 93,33% de ejecución respecto a lo programado para dicho periodo de tiempo.</t>
  </si>
  <si>
    <t>Se realizaron 17 Operativos de IVC en maeria de Actividad Ambiental, en el trimestre, para un 80,95% de ejecución respecto a lo programado para dicho periodo de tiempo.</t>
  </si>
  <si>
    <t>la Direccion para la Gestion del Desarrollo Local no emitio, ni envio respuesta sobre el avance de esta meta</t>
  </si>
  <si>
    <t xml:space="preserve">la DGDL no reporto informe de seguimento a meta </t>
  </si>
  <si>
    <t>No total de requisitos de la Resolución 1519 de 2020 de MINTIC de publicación de la información</t>
  </si>
  <si>
    <t>Reporte OAC</t>
  </si>
  <si>
    <t>Para el segundo trimestre de la vigencia 2024, el Plan de Gestión de la Alcaldia   alcanzó un nivel de desempeño del 72,95% y 40,70%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</si>
</sst>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8"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8"/>
      <name val="Calibri"/>
      <family val="2"/>
      <scheme val="minor"/>
    </font>
    <font>
      <sz val="11"/>
      <color rgb="FF0070C0"/>
      <name val="Calibri Light"/>
      <family val="2"/>
    </font>
    <font>
      <sz val="11"/>
      <color rgb="FF000000"/>
      <name val="Calibri Light"/>
      <family val="2"/>
    </font>
    <font>
      <b/>
      <u/>
      <sz val="11"/>
      <color theme="1"/>
      <name val="Calibri Light"/>
      <family val="2"/>
      <scheme val="major"/>
    </font>
  </fonts>
  <fills count="10">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135">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0" borderId="0" xfId="0" applyFont="1" applyAlignment="1">
      <alignment wrapText="1"/>
    </xf>
    <xf numFmtId="0" fontId="8" fillId="2" borderId="1" xfId="0" applyFont="1" applyFill="1" applyBorder="1" applyAlignment="1">
      <alignment wrapText="1"/>
    </xf>
    <xf numFmtId="0" fontId="9" fillId="2" borderId="1" xfId="0" applyFont="1" applyFill="1" applyBorder="1" applyAlignment="1">
      <alignment wrapText="1"/>
    </xf>
    <xf numFmtId="9" fontId="8" fillId="2" borderId="1" xfId="1" applyFont="1" applyFill="1" applyBorder="1" applyAlignment="1">
      <alignment wrapText="1"/>
    </xf>
    <xf numFmtId="0" fontId="8" fillId="0" borderId="0" xfId="0" applyFont="1" applyAlignment="1">
      <alignment wrapText="1"/>
    </xf>
    <xf numFmtId="0" fontId="6" fillId="3" borderId="1" xfId="0" applyFont="1" applyFill="1" applyBorder="1" applyAlignment="1">
      <alignment wrapText="1"/>
    </xf>
    <xf numFmtId="0" fontId="10" fillId="3" borderId="1" xfId="0" applyFont="1" applyFill="1" applyBorder="1" applyAlignment="1">
      <alignment wrapText="1"/>
    </xf>
    <xf numFmtId="9" fontId="10" fillId="3" borderId="1" xfId="0" applyNumberFormat="1" applyFont="1" applyFill="1" applyBorder="1" applyAlignment="1">
      <alignment wrapText="1"/>
    </xf>
    <xf numFmtId="0" fontId="7" fillId="3" borderId="1" xfId="0" applyFont="1" applyFill="1" applyBorder="1"/>
    <xf numFmtId="0" fontId="7" fillId="3" borderId="1" xfId="0" applyFont="1" applyFill="1" applyBorder="1" applyAlignment="1">
      <alignment wrapText="1"/>
    </xf>
    <xf numFmtId="9" fontId="7" fillId="3" borderId="1" xfId="1" applyFont="1" applyFill="1" applyBorder="1" applyAlignment="1">
      <alignment wrapText="1"/>
    </xf>
    <xf numFmtId="9" fontId="9" fillId="2" borderId="1" xfId="0" applyNumberFormat="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9" borderId="1" xfId="0" applyFont="1" applyFill="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9" fontId="5" fillId="9" borderId="1" xfId="1" applyFont="1" applyFill="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9" fontId="1" fillId="0" borderId="1" xfId="1"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0" borderId="1" xfId="2" applyNumberFormat="1" applyFont="1" applyBorder="1" applyAlignment="1">
      <alignment horizontal="justify" vertical="center" wrapText="1"/>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9" fontId="15" fillId="0" borderId="11" xfId="0" applyNumberFormat="1" applyFont="1" applyBorder="1" applyAlignment="1">
      <alignment horizontal="left" vertical="center" wrapText="1"/>
    </xf>
    <xf numFmtId="0" fontId="15" fillId="0" borderId="12" xfId="0" applyFont="1" applyBorder="1" applyAlignment="1">
      <alignment horizontal="center" vertical="center" wrapText="1"/>
    </xf>
    <xf numFmtId="9" fontId="15" fillId="0" borderId="12" xfId="1" applyFont="1" applyBorder="1" applyAlignment="1">
      <alignment horizontal="center" vertical="center" wrapText="1"/>
    </xf>
    <xf numFmtId="9" fontId="15" fillId="0" borderId="1" xfId="1" applyFont="1" applyBorder="1" applyAlignment="1">
      <alignment horizontal="center"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1" fontId="5" fillId="0" borderId="1" xfId="0" applyNumberFormat="1" applyFont="1" applyBorder="1" applyAlignment="1">
      <alignment horizontal="justify" vertical="center" wrapText="1"/>
    </xf>
    <xf numFmtId="9" fontId="5" fillId="0" borderId="1" xfId="1" applyFont="1" applyBorder="1" applyAlignment="1">
      <alignment horizontal="justify" vertical="center" wrapText="1"/>
    </xf>
    <xf numFmtId="164" fontId="5" fillId="0" borderId="1" xfId="1" applyNumberFormat="1" applyFont="1" applyBorder="1" applyAlignment="1">
      <alignment horizontal="justify" vertical="center" wrapText="1"/>
    </xf>
    <xf numFmtId="10" fontId="5" fillId="0" borderId="1" xfId="1" applyNumberFormat="1" applyFont="1" applyBorder="1" applyAlignment="1">
      <alignment horizontal="center" vertical="center" wrapText="1"/>
    </xf>
    <xf numFmtId="164" fontId="5" fillId="0" borderId="1" xfId="0" applyNumberFormat="1" applyFont="1" applyBorder="1" applyAlignment="1">
      <alignment horizontal="justify" vertical="center" wrapText="1"/>
    </xf>
    <xf numFmtId="0" fontId="5" fillId="0" borderId="0" xfId="0" applyFont="1" applyAlignment="1">
      <alignment horizontal="justify" vertical="center" wrapText="1"/>
    </xf>
    <xf numFmtId="0" fontId="15" fillId="0" borderId="1" xfId="0" applyFont="1" applyBorder="1" applyAlignment="1">
      <alignment horizontal="center" vertical="center" wrapText="1"/>
    </xf>
    <xf numFmtId="9" fontId="15" fillId="0" borderId="12" xfId="1" applyFont="1" applyFill="1" applyBorder="1" applyAlignment="1">
      <alignment horizontal="center" vertical="center" wrapText="1"/>
    </xf>
    <xf numFmtId="9" fontId="15" fillId="0" borderId="1" xfId="1" applyFont="1" applyFill="1" applyBorder="1" applyAlignment="1">
      <alignment horizontal="center" vertical="center" wrapText="1"/>
    </xf>
    <xf numFmtId="9" fontId="5" fillId="0" borderId="1" xfId="0" applyNumberFormat="1" applyFont="1" applyBorder="1" applyAlignment="1">
      <alignment horizontal="justify" vertical="center" wrapText="1"/>
    </xf>
    <xf numFmtId="1" fontId="5" fillId="9"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1" fontId="5" fillId="0" borderId="1" xfId="1" applyNumberFormat="1" applyFont="1" applyBorder="1" applyAlignment="1">
      <alignment horizontal="justify" vertical="center" wrapText="1"/>
    </xf>
    <xf numFmtId="10" fontId="5" fillId="0" borderId="1" xfId="1" applyNumberFormat="1" applyFont="1" applyBorder="1" applyAlignment="1">
      <alignment horizontal="justify"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9"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left" vertical="center" wrapText="1"/>
    </xf>
    <xf numFmtId="9" fontId="1" fillId="0" borderId="1" xfId="0" applyNumberFormat="1" applyFont="1" applyBorder="1" applyAlignment="1">
      <alignment horizontal="left" vertical="center" wrapText="1"/>
    </xf>
    <xf numFmtId="0" fontId="1" fillId="9" borderId="0" xfId="0" applyFont="1" applyFill="1" applyAlignment="1">
      <alignment horizontal="center" wrapText="1"/>
    </xf>
    <xf numFmtId="0" fontId="1" fillId="9" borderId="0" xfId="0" applyFont="1" applyFill="1" applyAlignment="1">
      <alignment horizontal="center" vertical="center" wrapText="1"/>
    </xf>
    <xf numFmtId="9" fontId="7" fillId="3" borderId="1" xfId="1" applyFont="1" applyFill="1" applyBorder="1" applyAlignment="1">
      <alignment horizontal="center" wrapText="1"/>
    </xf>
    <xf numFmtId="9"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9" fontId="10" fillId="3" borderId="1" xfId="0" applyNumberFormat="1" applyFont="1" applyFill="1" applyBorder="1" applyAlignment="1">
      <alignment horizontal="center" wrapText="1"/>
    </xf>
    <xf numFmtId="9" fontId="8" fillId="2" borderId="1" xfId="1" applyFont="1" applyFill="1" applyBorder="1" applyAlignment="1">
      <alignment horizontal="center" wrapText="1"/>
    </xf>
    <xf numFmtId="0" fontId="1" fillId="0" borderId="0" xfId="0" applyFont="1" applyAlignment="1">
      <alignment horizontal="center" wrapText="1"/>
    </xf>
    <xf numFmtId="10" fontId="1" fillId="0" borderId="1" xfId="0" applyNumberFormat="1" applyFont="1" applyBorder="1" applyAlignment="1">
      <alignment horizontal="center" vertical="center" wrapText="1"/>
    </xf>
    <xf numFmtId="10" fontId="1" fillId="0" borderId="1" xfId="1" applyNumberFormat="1" applyFont="1" applyBorder="1" applyAlignment="1">
      <alignment horizontal="center" vertical="center" wrapText="1"/>
    </xf>
    <xf numFmtId="10" fontId="7" fillId="3" borderId="1" xfId="1" applyNumberFormat="1" applyFont="1" applyFill="1" applyBorder="1" applyAlignment="1">
      <alignment horizontal="center" wrapText="1"/>
    </xf>
    <xf numFmtId="10" fontId="15" fillId="0" borderId="11" xfId="0" applyNumberFormat="1" applyFont="1" applyBorder="1" applyAlignment="1">
      <alignment horizontal="center" vertical="center" wrapText="1"/>
    </xf>
    <xf numFmtId="9" fontId="15" fillId="0" borderId="11" xfId="0" applyNumberFormat="1" applyFont="1" applyBorder="1" applyAlignment="1">
      <alignment horizontal="center" vertical="center" wrapText="1"/>
    </xf>
    <xf numFmtId="10" fontId="9" fillId="2" borderId="1" xfId="1" applyNumberFormat="1" applyFont="1" applyFill="1" applyBorder="1" applyAlignment="1">
      <alignment horizontal="center" wrapText="1"/>
    </xf>
    <xf numFmtId="10" fontId="1" fillId="0" borderId="1" xfId="1" applyNumberFormat="1" applyFont="1" applyBorder="1" applyAlignment="1">
      <alignment horizontal="justify" vertical="center" wrapText="1"/>
    </xf>
    <xf numFmtId="164" fontId="7" fillId="3" borderId="1" xfId="1" applyNumberFormat="1" applyFont="1" applyFill="1" applyBorder="1" applyAlignment="1">
      <alignment wrapText="1"/>
    </xf>
    <xf numFmtId="10" fontId="7" fillId="3" borderId="1" xfId="1" applyNumberFormat="1" applyFont="1" applyFill="1" applyBorder="1" applyAlignment="1">
      <alignment wrapText="1"/>
    </xf>
    <xf numFmtId="10" fontId="9" fillId="2" borderId="1" xfId="0" applyNumberFormat="1" applyFont="1" applyFill="1" applyBorder="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164" fontId="5" fillId="9" borderId="1" xfId="0" applyNumberFormat="1" applyFont="1" applyFill="1" applyBorder="1" applyAlignment="1">
      <alignment horizontal="justify" vertical="center" wrapText="1"/>
    </xf>
    <xf numFmtId="10" fontId="5" fillId="9" borderId="1" xfId="1"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tabSelected="1" topLeftCell="A13" zoomScale="60" zoomScaleNormal="60" workbookViewId="0">
      <selection activeCell="H9" sqref="H9"/>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40.28515625" style="1" hidden="1" customWidth="1"/>
    <col min="26" max="26" width="16.5703125" style="1" hidden="1" customWidth="1"/>
    <col min="27" max="29" width="16.5703125" style="1" customWidth="1"/>
    <col min="30" max="30" width="33.42578125" style="1" customWidth="1"/>
    <col min="31" max="31" width="16.5703125" style="1" customWidth="1"/>
    <col min="32" max="34" width="16.5703125" style="1" hidden="1" customWidth="1"/>
    <col min="35" max="35" width="43.7109375" style="1" hidden="1" customWidth="1"/>
    <col min="36" max="36" width="16.5703125" style="1" hidden="1" customWidth="1"/>
    <col min="37" max="38" width="22" style="1" hidden="1" customWidth="1"/>
    <col min="39" max="39" width="16.5703125" style="1" hidden="1" customWidth="1"/>
    <col min="40" max="40" width="34.85546875" style="1" hidden="1" customWidth="1"/>
    <col min="41" max="41" width="16.5703125" style="1" hidden="1" customWidth="1"/>
    <col min="42" max="43" width="16.5703125" style="79" customWidth="1"/>
    <col min="44" max="44" width="21.5703125" style="79" customWidth="1"/>
    <col min="45" max="45" width="39.42578125" style="1" customWidth="1"/>
    <col min="46" max="16384" width="10.85546875" style="1"/>
  </cols>
  <sheetData>
    <row r="1" spans="1:45" s="35" customFormat="1" ht="70.5" customHeight="1" x14ac:dyDescent="0.25">
      <c r="A1" s="95" t="s">
        <v>238</v>
      </c>
      <c r="B1" s="96"/>
      <c r="C1" s="96"/>
      <c r="D1" s="96"/>
      <c r="E1" s="96"/>
      <c r="F1" s="96"/>
      <c r="G1" s="96"/>
      <c r="H1" s="96"/>
      <c r="I1" s="96"/>
      <c r="J1" s="96"/>
      <c r="K1" s="96"/>
      <c r="L1" s="97" t="s">
        <v>0</v>
      </c>
      <c r="M1" s="97"/>
      <c r="N1" s="97"/>
      <c r="O1" s="97"/>
      <c r="P1" s="97"/>
      <c r="AP1" s="72"/>
      <c r="AQ1" s="72"/>
      <c r="AR1" s="72"/>
    </row>
    <row r="2" spans="1:45" s="37" customFormat="1" ht="23.45" customHeight="1" x14ac:dyDescent="0.25">
      <c r="A2" s="99" t="s">
        <v>1</v>
      </c>
      <c r="B2" s="100"/>
      <c r="C2" s="100"/>
      <c r="D2" s="100"/>
      <c r="E2" s="100"/>
      <c r="F2" s="100"/>
      <c r="G2" s="100"/>
      <c r="H2" s="100"/>
      <c r="I2" s="100"/>
      <c r="J2" s="100"/>
      <c r="K2" s="100"/>
      <c r="L2" s="36"/>
      <c r="M2" s="36"/>
      <c r="N2" s="36"/>
      <c r="O2" s="36"/>
      <c r="P2" s="36"/>
      <c r="AP2" s="73"/>
      <c r="AQ2" s="73"/>
      <c r="AR2" s="73"/>
    </row>
    <row r="3" spans="1:45" s="35" customFormat="1" x14ac:dyDescent="0.25">
      <c r="AP3" s="72"/>
      <c r="AQ3" s="72"/>
      <c r="AR3" s="72"/>
    </row>
    <row r="4" spans="1:45" s="35" customFormat="1" ht="29.1" customHeight="1" x14ac:dyDescent="0.25">
      <c r="F4" s="91" t="s">
        <v>2</v>
      </c>
      <c r="G4" s="92"/>
      <c r="H4" s="92"/>
      <c r="I4" s="92"/>
      <c r="J4" s="92"/>
      <c r="K4" s="93"/>
      <c r="AP4" s="72"/>
      <c r="AQ4" s="72"/>
      <c r="AR4" s="72"/>
    </row>
    <row r="5" spans="1:45" s="35" customFormat="1" ht="15" customHeight="1" x14ac:dyDescent="0.25">
      <c r="F5" s="2" t="s">
        <v>3</v>
      </c>
      <c r="G5" s="2" t="s">
        <v>4</v>
      </c>
      <c r="H5" s="91" t="s">
        <v>5</v>
      </c>
      <c r="I5" s="92"/>
      <c r="J5" s="92"/>
      <c r="K5" s="93"/>
      <c r="AP5" s="72"/>
      <c r="AQ5" s="72"/>
      <c r="AR5" s="72"/>
    </row>
    <row r="6" spans="1:45" s="35" customFormat="1" x14ac:dyDescent="0.25">
      <c r="F6" s="34">
        <v>1</v>
      </c>
      <c r="G6" s="34" t="s">
        <v>6</v>
      </c>
      <c r="H6" s="94" t="s">
        <v>7</v>
      </c>
      <c r="I6" s="94"/>
      <c r="J6" s="94"/>
      <c r="K6" s="94"/>
      <c r="AP6" s="72"/>
      <c r="AQ6" s="72"/>
      <c r="AR6" s="72"/>
    </row>
    <row r="7" spans="1:45" s="35" customFormat="1" ht="57.75" customHeight="1" x14ac:dyDescent="0.25">
      <c r="F7" s="34">
        <v>2</v>
      </c>
      <c r="G7" s="34" t="s">
        <v>237</v>
      </c>
      <c r="H7" s="94" t="s">
        <v>241</v>
      </c>
      <c r="I7" s="94"/>
      <c r="J7" s="94"/>
      <c r="K7" s="94"/>
      <c r="AP7" s="72"/>
      <c r="AQ7" s="72"/>
      <c r="AR7" s="72"/>
    </row>
    <row r="8" spans="1:45" s="35" customFormat="1" ht="42" customHeight="1" x14ac:dyDescent="0.25">
      <c r="F8" s="34">
        <v>3</v>
      </c>
      <c r="G8" s="34" t="s">
        <v>242</v>
      </c>
      <c r="H8" s="94" t="s">
        <v>274</v>
      </c>
      <c r="I8" s="94"/>
      <c r="J8" s="94"/>
      <c r="K8" s="94"/>
      <c r="AP8" s="72"/>
      <c r="AQ8" s="72"/>
      <c r="AR8" s="72"/>
    </row>
    <row r="9" spans="1:45" s="35" customFormat="1" x14ac:dyDescent="0.25">
      <c r="AP9" s="72"/>
      <c r="AQ9" s="72"/>
      <c r="AR9" s="72"/>
    </row>
    <row r="10" spans="1:45" ht="14.45" customHeight="1" x14ac:dyDescent="0.25">
      <c r="A10" s="90" t="s">
        <v>8</v>
      </c>
      <c r="B10" s="90"/>
      <c r="C10" s="90" t="s">
        <v>9</v>
      </c>
      <c r="D10" s="90" t="s">
        <v>10</v>
      </c>
      <c r="E10" s="90"/>
      <c r="F10" s="90"/>
      <c r="G10" s="98" t="s">
        <v>11</v>
      </c>
      <c r="H10" s="98"/>
      <c r="I10" s="98"/>
      <c r="J10" s="98"/>
      <c r="K10" s="98"/>
      <c r="L10" s="98"/>
      <c r="M10" s="98"/>
      <c r="N10" s="98"/>
      <c r="O10" s="98"/>
      <c r="P10" s="98"/>
      <c r="Q10" s="98"/>
      <c r="R10" s="90" t="s">
        <v>12</v>
      </c>
      <c r="S10" s="90"/>
      <c r="T10" s="90"/>
      <c r="U10" s="90"/>
      <c r="V10" s="101" t="s">
        <v>13</v>
      </c>
      <c r="W10" s="102"/>
      <c r="X10" s="102"/>
      <c r="Y10" s="102"/>
      <c r="Z10" s="103"/>
      <c r="AA10" s="107" t="s">
        <v>14</v>
      </c>
      <c r="AB10" s="108"/>
      <c r="AC10" s="108"/>
      <c r="AD10" s="108"/>
      <c r="AE10" s="109"/>
      <c r="AF10" s="113" t="s">
        <v>15</v>
      </c>
      <c r="AG10" s="114"/>
      <c r="AH10" s="114"/>
      <c r="AI10" s="114"/>
      <c r="AJ10" s="115"/>
      <c r="AK10" s="119" t="s">
        <v>16</v>
      </c>
      <c r="AL10" s="120"/>
      <c r="AM10" s="120"/>
      <c r="AN10" s="120"/>
      <c r="AO10" s="121"/>
      <c r="AP10" s="125" t="s">
        <v>17</v>
      </c>
      <c r="AQ10" s="126"/>
      <c r="AR10" s="126"/>
      <c r="AS10" s="127"/>
    </row>
    <row r="11" spans="1:45" ht="14.45" customHeight="1" x14ac:dyDescent="0.25">
      <c r="A11" s="90"/>
      <c r="B11" s="90"/>
      <c r="C11" s="90"/>
      <c r="D11" s="90"/>
      <c r="E11" s="90"/>
      <c r="F11" s="90"/>
      <c r="G11" s="98"/>
      <c r="H11" s="98"/>
      <c r="I11" s="98"/>
      <c r="J11" s="98"/>
      <c r="K11" s="98"/>
      <c r="L11" s="98"/>
      <c r="M11" s="98"/>
      <c r="N11" s="98"/>
      <c r="O11" s="98"/>
      <c r="P11" s="98"/>
      <c r="Q11" s="98"/>
      <c r="R11" s="90"/>
      <c r="S11" s="90"/>
      <c r="T11" s="90"/>
      <c r="U11" s="90"/>
      <c r="V11" s="104"/>
      <c r="W11" s="105"/>
      <c r="X11" s="105"/>
      <c r="Y11" s="105"/>
      <c r="Z11" s="106"/>
      <c r="AA11" s="110"/>
      <c r="AB11" s="111"/>
      <c r="AC11" s="111"/>
      <c r="AD11" s="111"/>
      <c r="AE11" s="112"/>
      <c r="AF11" s="116"/>
      <c r="AG11" s="117"/>
      <c r="AH11" s="117"/>
      <c r="AI11" s="117"/>
      <c r="AJ11" s="118"/>
      <c r="AK11" s="122"/>
      <c r="AL11" s="123"/>
      <c r="AM11" s="123"/>
      <c r="AN11" s="123"/>
      <c r="AO11" s="124"/>
      <c r="AP11" s="128"/>
      <c r="AQ11" s="129"/>
      <c r="AR11" s="129"/>
      <c r="AS11" s="130"/>
    </row>
    <row r="12" spans="1:45" ht="45" x14ac:dyDescent="0.25">
      <c r="A12" s="2" t="s">
        <v>18</v>
      </c>
      <c r="B12" s="2" t="s">
        <v>19</v>
      </c>
      <c r="C12" s="90"/>
      <c r="D12" s="2" t="s">
        <v>20</v>
      </c>
      <c r="E12" s="2" t="s">
        <v>21</v>
      </c>
      <c r="F12" s="2" t="s">
        <v>22</v>
      </c>
      <c r="G12" s="17" t="s">
        <v>23</v>
      </c>
      <c r="H12" s="17" t="s">
        <v>24</v>
      </c>
      <c r="I12" s="17" t="s">
        <v>25</v>
      </c>
      <c r="J12" s="17" t="s">
        <v>26</v>
      </c>
      <c r="K12" s="17" t="s">
        <v>27</v>
      </c>
      <c r="L12" s="17" t="s">
        <v>28</v>
      </c>
      <c r="M12" s="17" t="s">
        <v>29</v>
      </c>
      <c r="N12" s="17" t="s">
        <v>30</v>
      </c>
      <c r="O12" s="17" t="s">
        <v>31</v>
      </c>
      <c r="P12" s="17" t="s">
        <v>32</v>
      </c>
      <c r="Q12" s="17" t="s">
        <v>33</v>
      </c>
      <c r="R12" s="2" t="s">
        <v>34</v>
      </c>
      <c r="S12" s="2" t="s">
        <v>35</v>
      </c>
      <c r="T12" s="2" t="s">
        <v>36</v>
      </c>
      <c r="U12" s="2" t="s">
        <v>37</v>
      </c>
      <c r="V12" s="3" t="s">
        <v>38</v>
      </c>
      <c r="W12" s="3" t="s">
        <v>39</v>
      </c>
      <c r="X12" s="3" t="s">
        <v>40</v>
      </c>
      <c r="Y12" s="3" t="s">
        <v>41</v>
      </c>
      <c r="Z12" s="3" t="s">
        <v>42</v>
      </c>
      <c r="AA12" s="20" t="s">
        <v>38</v>
      </c>
      <c r="AB12" s="20" t="s">
        <v>39</v>
      </c>
      <c r="AC12" s="20" t="s">
        <v>40</v>
      </c>
      <c r="AD12" s="20" t="s">
        <v>41</v>
      </c>
      <c r="AE12" s="20" t="s">
        <v>42</v>
      </c>
      <c r="AF12" s="21" t="s">
        <v>38</v>
      </c>
      <c r="AG12" s="21" t="s">
        <v>39</v>
      </c>
      <c r="AH12" s="21" t="s">
        <v>40</v>
      </c>
      <c r="AI12" s="21" t="s">
        <v>41</v>
      </c>
      <c r="AJ12" s="21" t="s">
        <v>42</v>
      </c>
      <c r="AK12" s="22" t="s">
        <v>38</v>
      </c>
      <c r="AL12" s="22" t="s">
        <v>39</v>
      </c>
      <c r="AM12" s="22" t="s">
        <v>40</v>
      </c>
      <c r="AN12" s="22" t="s">
        <v>41</v>
      </c>
      <c r="AO12" s="22" t="s">
        <v>42</v>
      </c>
      <c r="AP12" s="4" t="s">
        <v>38</v>
      </c>
      <c r="AQ12" s="4" t="s">
        <v>39</v>
      </c>
      <c r="AR12" s="4" t="s">
        <v>40</v>
      </c>
      <c r="AS12" s="4" t="s">
        <v>41</v>
      </c>
    </row>
    <row r="13" spans="1:45" s="27" customFormat="1" ht="60" x14ac:dyDescent="0.25">
      <c r="A13" s="19">
        <v>4</v>
      </c>
      <c r="B13" s="18" t="s">
        <v>43</v>
      </c>
      <c r="C13" s="18" t="s">
        <v>44</v>
      </c>
      <c r="D13" s="23" t="s">
        <v>45</v>
      </c>
      <c r="E13" s="18" t="s">
        <v>46</v>
      </c>
      <c r="F13" s="18" t="s">
        <v>47</v>
      </c>
      <c r="G13" s="18" t="s">
        <v>48</v>
      </c>
      <c r="H13" s="18" t="s">
        <v>49</v>
      </c>
      <c r="I13" s="29" t="s">
        <v>50</v>
      </c>
      <c r="J13" s="18" t="s">
        <v>51</v>
      </c>
      <c r="K13" s="18" t="s">
        <v>52</v>
      </c>
      <c r="L13" s="30">
        <v>0</v>
      </c>
      <c r="M13" s="30">
        <v>0</v>
      </c>
      <c r="N13" s="30">
        <v>0</v>
      </c>
      <c r="O13" s="30">
        <v>0.75</v>
      </c>
      <c r="P13" s="30">
        <v>0.75</v>
      </c>
      <c r="Q13" s="18" t="s">
        <v>53</v>
      </c>
      <c r="R13" s="18" t="s">
        <v>54</v>
      </c>
      <c r="S13" s="18" t="s">
        <v>55</v>
      </c>
      <c r="T13" s="18" t="s">
        <v>56</v>
      </c>
      <c r="U13" s="18" t="s">
        <v>57</v>
      </c>
      <c r="V13" s="65" t="s">
        <v>160</v>
      </c>
      <c r="W13" s="65" t="s">
        <v>160</v>
      </c>
      <c r="X13" s="65" t="s">
        <v>160</v>
      </c>
      <c r="Y13" s="18" t="s">
        <v>216</v>
      </c>
      <c r="Z13" s="65" t="s">
        <v>160</v>
      </c>
      <c r="AA13" s="31">
        <f t="shared" ref="AA13:AA28" si="0">M13</f>
        <v>0</v>
      </c>
      <c r="AB13" s="18" t="s">
        <v>243</v>
      </c>
      <c r="AC13" s="86" t="s">
        <v>243</v>
      </c>
      <c r="AD13" s="18" t="s">
        <v>243</v>
      </c>
      <c r="AE13" s="18" t="s">
        <v>243</v>
      </c>
      <c r="AF13" s="26">
        <f t="shared" ref="AF13:AF28" si="1">N13</f>
        <v>0</v>
      </c>
      <c r="AG13" s="18"/>
      <c r="AH13" s="18" t="e">
        <f>IF(AG13/AF13&gt;100%,100%,AG13/AF13)</f>
        <v>#DIV/0!</v>
      </c>
      <c r="AI13" s="18"/>
      <c r="AJ13" s="18"/>
      <c r="AK13" s="26">
        <f t="shared" ref="AK13:AK28" si="2">O13</f>
        <v>0.75</v>
      </c>
      <c r="AL13" s="18"/>
      <c r="AM13" s="18">
        <f>IF(AL13/AK13&gt;100%,100%,AL13/AK13)</f>
        <v>0</v>
      </c>
      <c r="AN13" s="18"/>
      <c r="AO13" s="18"/>
      <c r="AP13" s="65">
        <f t="shared" ref="AP13:AP28" si="3">P13</f>
        <v>0.75</v>
      </c>
      <c r="AQ13" s="65">
        <v>0</v>
      </c>
      <c r="AR13" s="65">
        <f>IF(AQ13/AP13&gt;100%,100%,AQ13/AP13)</f>
        <v>0</v>
      </c>
      <c r="AS13" s="71" t="s">
        <v>216</v>
      </c>
    </row>
    <row r="14" spans="1:45" s="27" customFormat="1" ht="195" x14ac:dyDescent="0.25">
      <c r="A14" s="19">
        <v>4</v>
      </c>
      <c r="B14" s="18" t="s">
        <v>43</v>
      </c>
      <c r="C14" s="18" t="s">
        <v>58</v>
      </c>
      <c r="D14" s="23" t="s">
        <v>59</v>
      </c>
      <c r="E14" s="18" t="s">
        <v>60</v>
      </c>
      <c r="F14" s="18" t="s">
        <v>47</v>
      </c>
      <c r="G14" s="18" t="s">
        <v>61</v>
      </c>
      <c r="H14" s="18" t="s">
        <v>62</v>
      </c>
      <c r="I14" s="18" t="s">
        <v>50</v>
      </c>
      <c r="J14" s="18" t="s">
        <v>51</v>
      </c>
      <c r="K14" s="18" t="s">
        <v>52</v>
      </c>
      <c r="L14" s="30">
        <v>0.14000000000000001</v>
      </c>
      <c r="M14" s="30">
        <v>0.27</v>
      </c>
      <c r="N14" s="30">
        <v>0.45</v>
      </c>
      <c r="O14" s="30">
        <v>0.65</v>
      </c>
      <c r="P14" s="30">
        <v>0.65</v>
      </c>
      <c r="Q14" s="18" t="s">
        <v>63</v>
      </c>
      <c r="R14" s="18" t="s">
        <v>64</v>
      </c>
      <c r="S14" s="18" t="s">
        <v>65</v>
      </c>
      <c r="T14" s="18" t="s">
        <v>56</v>
      </c>
      <c r="U14" s="18" t="s">
        <v>57</v>
      </c>
      <c r="V14" s="65">
        <f t="shared" ref="V14:V28" si="4">L14</f>
        <v>0.14000000000000001</v>
      </c>
      <c r="W14" s="80">
        <f>4911320900/53191965014</f>
        <v>9.2332007262889274E-2</v>
      </c>
      <c r="X14" s="80">
        <f t="shared" ref="X14:X28" si="5">IF(W14/V14&gt;100%,100%,W14/V14)</f>
        <v>0.65951433759206612</v>
      </c>
      <c r="Y14" s="18" t="s">
        <v>217</v>
      </c>
      <c r="Z14" s="64" t="s">
        <v>219</v>
      </c>
      <c r="AA14" s="31">
        <f t="shared" si="0"/>
        <v>0.27</v>
      </c>
      <c r="AB14" s="18">
        <v>19.61</v>
      </c>
      <c r="AC14" s="86">
        <f t="shared" ref="AC14:AC28" si="6">IF(AB14/AA14&gt;100%,100%,AB14/AA14)</f>
        <v>1</v>
      </c>
      <c r="AD14" s="18" t="s">
        <v>253</v>
      </c>
      <c r="AE14" s="18" t="s">
        <v>254</v>
      </c>
      <c r="AF14" s="26">
        <f t="shared" si="1"/>
        <v>0.45</v>
      </c>
      <c r="AG14" s="18"/>
      <c r="AH14" s="18">
        <f t="shared" ref="AH14:AH28" si="7">IF(AG14/AF14&gt;100%,100%,AG14/AF14)</f>
        <v>0</v>
      </c>
      <c r="AI14" s="18"/>
      <c r="AJ14" s="18"/>
      <c r="AK14" s="26">
        <f t="shared" si="2"/>
        <v>0.65</v>
      </c>
      <c r="AL14" s="18"/>
      <c r="AM14" s="18">
        <f t="shared" ref="AM14:AM28" si="8">IF(AL14/AK14&gt;100%,100%,AL14/AK14)</f>
        <v>0</v>
      </c>
      <c r="AN14" s="18"/>
      <c r="AO14" s="18"/>
      <c r="AP14" s="65">
        <f t="shared" si="3"/>
        <v>0.65</v>
      </c>
      <c r="AQ14" s="80">
        <v>0.1961</v>
      </c>
      <c r="AR14" s="80">
        <f t="shared" ref="AR14:AR28" si="9">IF(AQ14/AP14&gt;100%,100%,AQ14/AP14)</f>
        <v>0.3016923076923077</v>
      </c>
      <c r="AS14" s="18" t="s">
        <v>253</v>
      </c>
    </row>
    <row r="15" spans="1:45" s="27" customFormat="1" ht="270" x14ac:dyDescent="0.25">
      <c r="A15" s="19">
        <v>4</v>
      </c>
      <c r="B15" s="18" t="s">
        <v>43</v>
      </c>
      <c r="C15" s="18" t="s">
        <v>58</v>
      </c>
      <c r="D15" s="23" t="s">
        <v>66</v>
      </c>
      <c r="E15" s="18" t="s">
        <v>67</v>
      </c>
      <c r="F15" s="18" t="s">
        <v>47</v>
      </c>
      <c r="G15" s="18" t="s">
        <v>68</v>
      </c>
      <c r="H15" s="18" t="s">
        <v>69</v>
      </c>
      <c r="I15" s="18" t="s">
        <v>50</v>
      </c>
      <c r="J15" s="18" t="s">
        <v>51</v>
      </c>
      <c r="K15" s="18" t="s">
        <v>52</v>
      </c>
      <c r="L15" s="30">
        <v>0.12</v>
      </c>
      <c r="M15" s="30">
        <v>0.25</v>
      </c>
      <c r="N15" s="30">
        <v>0.43</v>
      </c>
      <c r="O15" s="30">
        <v>0.63</v>
      </c>
      <c r="P15" s="30">
        <v>0.63</v>
      </c>
      <c r="Q15" s="18" t="s">
        <v>63</v>
      </c>
      <c r="R15" s="18" t="s">
        <v>64</v>
      </c>
      <c r="S15" s="18" t="s">
        <v>65</v>
      </c>
      <c r="T15" s="18" t="s">
        <v>56</v>
      </c>
      <c r="U15" s="18" t="s">
        <v>57</v>
      </c>
      <c r="V15" s="65">
        <f t="shared" si="4"/>
        <v>0.12</v>
      </c>
      <c r="W15" s="81">
        <f>674330188/12039856262</f>
        <v>5.6008159343920914E-2</v>
      </c>
      <c r="X15" s="80">
        <f t="shared" si="5"/>
        <v>0.46673466119934098</v>
      </c>
      <c r="Y15" s="18" t="s">
        <v>218</v>
      </c>
      <c r="Z15" s="64" t="s">
        <v>219</v>
      </c>
      <c r="AA15" s="31">
        <f t="shared" si="0"/>
        <v>0.25</v>
      </c>
      <c r="AB15" s="18">
        <v>6.34</v>
      </c>
      <c r="AC15" s="86">
        <f t="shared" si="6"/>
        <v>1</v>
      </c>
      <c r="AD15" s="18" t="s">
        <v>255</v>
      </c>
      <c r="AE15" s="18" t="s">
        <v>254</v>
      </c>
      <c r="AF15" s="26">
        <f t="shared" si="1"/>
        <v>0.43</v>
      </c>
      <c r="AG15" s="18"/>
      <c r="AH15" s="18">
        <f t="shared" si="7"/>
        <v>0</v>
      </c>
      <c r="AI15" s="18"/>
      <c r="AJ15" s="18"/>
      <c r="AK15" s="26">
        <f t="shared" si="2"/>
        <v>0.63</v>
      </c>
      <c r="AL15" s="18"/>
      <c r="AM15" s="18">
        <f t="shared" si="8"/>
        <v>0</v>
      </c>
      <c r="AN15" s="18"/>
      <c r="AO15" s="18"/>
      <c r="AP15" s="65">
        <f t="shared" si="3"/>
        <v>0.63</v>
      </c>
      <c r="AQ15" s="80">
        <v>6.3399999999999998E-2</v>
      </c>
      <c r="AR15" s="80">
        <f t="shared" si="9"/>
        <v>0.10063492063492063</v>
      </c>
      <c r="AS15" s="18" t="s">
        <v>255</v>
      </c>
    </row>
    <row r="16" spans="1:45" s="27" customFormat="1" ht="285" x14ac:dyDescent="0.25">
      <c r="A16" s="19">
        <v>4</v>
      </c>
      <c r="B16" s="18" t="s">
        <v>43</v>
      </c>
      <c r="C16" s="18" t="s">
        <v>58</v>
      </c>
      <c r="D16" s="23" t="s">
        <v>70</v>
      </c>
      <c r="E16" s="18" t="s">
        <v>71</v>
      </c>
      <c r="F16" s="18" t="s">
        <v>47</v>
      </c>
      <c r="G16" s="18" t="s">
        <v>72</v>
      </c>
      <c r="H16" s="18" t="s">
        <v>73</v>
      </c>
      <c r="I16" s="30" t="s">
        <v>50</v>
      </c>
      <c r="J16" s="18" t="s">
        <v>51</v>
      </c>
      <c r="K16" s="18" t="s">
        <v>52</v>
      </c>
      <c r="L16" s="30">
        <v>0.2</v>
      </c>
      <c r="M16" s="30">
        <v>0.3</v>
      </c>
      <c r="N16" s="31">
        <v>0.6</v>
      </c>
      <c r="O16" s="31">
        <v>0.96</v>
      </c>
      <c r="P16" s="30">
        <v>0.96</v>
      </c>
      <c r="Q16" s="18" t="s">
        <v>63</v>
      </c>
      <c r="R16" s="18" t="s">
        <v>64</v>
      </c>
      <c r="S16" s="18" t="s">
        <v>65</v>
      </c>
      <c r="T16" s="18" t="s">
        <v>56</v>
      </c>
      <c r="U16" s="18" t="s">
        <v>57</v>
      </c>
      <c r="V16" s="65">
        <f t="shared" si="4"/>
        <v>0.2</v>
      </c>
      <c r="W16" s="80">
        <f>6580932808/107359187000</f>
        <v>6.12982735049959E-2</v>
      </c>
      <c r="X16" s="80">
        <f t="shared" si="5"/>
        <v>0.30649136752497946</v>
      </c>
      <c r="Y16" s="18" t="s">
        <v>220</v>
      </c>
      <c r="Z16" s="64" t="s">
        <v>219</v>
      </c>
      <c r="AA16" s="31">
        <f t="shared" si="0"/>
        <v>0.3</v>
      </c>
      <c r="AB16" s="18">
        <v>9.48</v>
      </c>
      <c r="AC16" s="86">
        <f t="shared" si="6"/>
        <v>1</v>
      </c>
      <c r="AD16" s="18" t="s">
        <v>256</v>
      </c>
      <c r="AE16" s="18" t="s">
        <v>254</v>
      </c>
      <c r="AF16" s="26">
        <f t="shared" si="1"/>
        <v>0.6</v>
      </c>
      <c r="AG16" s="18"/>
      <c r="AH16" s="18">
        <f t="shared" si="7"/>
        <v>0</v>
      </c>
      <c r="AI16" s="18"/>
      <c r="AJ16" s="18"/>
      <c r="AK16" s="26">
        <f t="shared" si="2"/>
        <v>0.96</v>
      </c>
      <c r="AL16" s="18"/>
      <c r="AM16" s="18">
        <f t="shared" si="8"/>
        <v>0</v>
      </c>
      <c r="AN16" s="18"/>
      <c r="AO16" s="18"/>
      <c r="AP16" s="65">
        <f t="shared" si="3"/>
        <v>0.96</v>
      </c>
      <c r="AQ16" s="80">
        <v>9.4799999999999995E-2</v>
      </c>
      <c r="AR16" s="80">
        <f t="shared" si="9"/>
        <v>9.8750000000000004E-2</v>
      </c>
      <c r="AS16" s="18" t="s">
        <v>256</v>
      </c>
    </row>
    <row r="17" spans="1:45" s="27" customFormat="1" ht="255" x14ac:dyDescent="0.25">
      <c r="A17" s="19">
        <v>4</v>
      </c>
      <c r="B17" s="18" t="s">
        <v>43</v>
      </c>
      <c r="C17" s="18" t="s">
        <v>58</v>
      </c>
      <c r="D17" s="23" t="s">
        <v>74</v>
      </c>
      <c r="E17" s="18" t="s">
        <v>75</v>
      </c>
      <c r="F17" s="18" t="s">
        <v>47</v>
      </c>
      <c r="G17" s="18" t="s">
        <v>76</v>
      </c>
      <c r="H17" s="18" t="s">
        <v>77</v>
      </c>
      <c r="I17" s="30" t="s">
        <v>50</v>
      </c>
      <c r="J17" s="18" t="s">
        <v>51</v>
      </c>
      <c r="K17" s="18" t="s">
        <v>52</v>
      </c>
      <c r="L17" s="30">
        <v>0.1</v>
      </c>
      <c r="M17" s="30">
        <v>0.25</v>
      </c>
      <c r="N17" s="31">
        <v>0.35</v>
      </c>
      <c r="O17" s="31">
        <v>0.52</v>
      </c>
      <c r="P17" s="30">
        <v>0.52</v>
      </c>
      <c r="Q17" s="18" t="s">
        <v>63</v>
      </c>
      <c r="R17" s="18" t="s">
        <v>64</v>
      </c>
      <c r="S17" s="18" t="s">
        <v>65</v>
      </c>
      <c r="T17" s="18" t="s">
        <v>56</v>
      </c>
      <c r="U17" s="18" t="s">
        <v>57</v>
      </c>
      <c r="V17" s="65">
        <f t="shared" si="4"/>
        <v>0.1</v>
      </c>
      <c r="W17" s="80">
        <f>2539019157/107359187000</f>
        <v>2.3649761403278884E-2</v>
      </c>
      <c r="X17" s="80">
        <f t="shared" si="5"/>
        <v>0.23649761403278882</v>
      </c>
      <c r="Y17" s="18" t="s">
        <v>221</v>
      </c>
      <c r="Z17" s="64" t="s">
        <v>219</v>
      </c>
      <c r="AA17" s="31">
        <f t="shared" si="0"/>
        <v>0.25</v>
      </c>
      <c r="AB17" s="18">
        <v>5.87</v>
      </c>
      <c r="AC17" s="86">
        <f t="shared" si="6"/>
        <v>1</v>
      </c>
      <c r="AD17" s="18" t="s">
        <v>257</v>
      </c>
      <c r="AE17" s="18" t="s">
        <v>254</v>
      </c>
      <c r="AF17" s="26">
        <f t="shared" si="1"/>
        <v>0.35</v>
      </c>
      <c r="AG17" s="18"/>
      <c r="AH17" s="18">
        <f t="shared" si="7"/>
        <v>0</v>
      </c>
      <c r="AI17" s="18"/>
      <c r="AJ17" s="18"/>
      <c r="AK17" s="26">
        <f t="shared" si="2"/>
        <v>0.52</v>
      </c>
      <c r="AL17" s="18"/>
      <c r="AM17" s="18">
        <f t="shared" si="8"/>
        <v>0</v>
      </c>
      <c r="AN17" s="18"/>
      <c r="AO17" s="18"/>
      <c r="AP17" s="65">
        <f t="shared" si="3"/>
        <v>0.52</v>
      </c>
      <c r="AQ17" s="80">
        <v>5.8700000000000002E-2</v>
      </c>
      <c r="AR17" s="80">
        <f t="shared" si="9"/>
        <v>0.11288461538461539</v>
      </c>
      <c r="AS17" s="18" t="s">
        <v>257</v>
      </c>
    </row>
    <row r="18" spans="1:45" s="27" customFormat="1" ht="240" x14ac:dyDescent="0.25">
      <c r="A18" s="19">
        <v>4</v>
      </c>
      <c r="B18" s="18" t="s">
        <v>43</v>
      </c>
      <c r="C18" s="18" t="s">
        <v>58</v>
      </c>
      <c r="D18" s="23" t="s">
        <v>78</v>
      </c>
      <c r="E18" s="18" t="s">
        <v>79</v>
      </c>
      <c r="F18" s="18" t="s">
        <v>80</v>
      </c>
      <c r="G18" s="18" t="s">
        <v>81</v>
      </c>
      <c r="H18" s="18" t="s">
        <v>82</v>
      </c>
      <c r="I18" s="18" t="s">
        <v>50</v>
      </c>
      <c r="J18" s="18" t="s">
        <v>83</v>
      </c>
      <c r="K18" s="18" t="s">
        <v>52</v>
      </c>
      <c r="L18" s="30">
        <v>1</v>
      </c>
      <c r="M18" s="30">
        <v>1</v>
      </c>
      <c r="N18" s="30">
        <v>1</v>
      </c>
      <c r="O18" s="30">
        <v>1</v>
      </c>
      <c r="P18" s="30">
        <v>1</v>
      </c>
      <c r="Q18" s="18" t="s">
        <v>63</v>
      </c>
      <c r="R18" s="18" t="s">
        <v>84</v>
      </c>
      <c r="S18" s="18" t="s">
        <v>85</v>
      </c>
      <c r="T18" s="18" t="s">
        <v>56</v>
      </c>
      <c r="U18" s="18" t="s">
        <v>57</v>
      </c>
      <c r="V18" s="65">
        <f t="shared" si="4"/>
        <v>1</v>
      </c>
      <c r="W18" s="65" t="s">
        <v>193</v>
      </c>
      <c r="X18" s="65" t="s">
        <v>193</v>
      </c>
      <c r="Y18" s="18" t="s">
        <v>222</v>
      </c>
      <c r="Z18" s="65" t="s">
        <v>193</v>
      </c>
      <c r="AA18" s="31">
        <f t="shared" si="0"/>
        <v>1</v>
      </c>
      <c r="AB18" s="31">
        <v>0</v>
      </c>
      <c r="AC18" s="86">
        <f t="shared" si="6"/>
        <v>0</v>
      </c>
      <c r="AD18" s="18" t="s">
        <v>270</v>
      </c>
      <c r="AE18" s="18" t="s">
        <v>271</v>
      </c>
      <c r="AF18" s="26">
        <f t="shared" si="1"/>
        <v>1</v>
      </c>
      <c r="AG18" s="18"/>
      <c r="AH18" s="18">
        <f t="shared" si="7"/>
        <v>0</v>
      </c>
      <c r="AI18" s="18"/>
      <c r="AJ18" s="18"/>
      <c r="AK18" s="26">
        <f t="shared" si="2"/>
        <v>1</v>
      </c>
      <c r="AL18" s="18"/>
      <c r="AM18" s="18">
        <f t="shared" si="8"/>
        <v>0</v>
      </c>
      <c r="AN18" s="18"/>
      <c r="AO18" s="18"/>
      <c r="AP18" s="65">
        <f t="shared" si="3"/>
        <v>1</v>
      </c>
      <c r="AQ18" s="65" t="s">
        <v>193</v>
      </c>
      <c r="AR18" s="65" t="s">
        <v>193</v>
      </c>
      <c r="AS18" s="18" t="s">
        <v>258</v>
      </c>
    </row>
    <row r="19" spans="1:45" s="27" customFormat="1" ht="270" x14ac:dyDescent="0.25">
      <c r="A19" s="19">
        <v>4</v>
      </c>
      <c r="B19" s="18" t="s">
        <v>43</v>
      </c>
      <c r="C19" s="18" t="s">
        <v>58</v>
      </c>
      <c r="D19" s="23" t="s">
        <v>86</v>
      </c>
      <c r="E19" s="18" t="s">
        <v>87</v>
      </c>
      <c r="F19" s="18" t="s">
        <v>80</v>
      </c>
      <c r="G19" s="18" t="s">
        <v>88</v>
      </c>
      <c r="H19" s="18" t="s">
        <v>89</v>
      </c>
      <c r="I19" s="18" t="s">
        <v>50</v>
      </c>
      <c r="J19" s="18" t="s">
        <v>83</v>
      </c>
      <c r="K19" s="18" t="s">
        <v>52</v>
      </c>
      <c r="L19" s="30">
        <v>1</v>
      </c>
      <c r="M19" s="30">
        <v>1</v>
      </c>
      <c r="N19" s="30">
        <v>1</v>
      </c>
      <c r="O19" s="30">
        <v>1</v>
      </c>
      <c r="P19" s="30">
        <v>1</v>
      </c>
      <c r="Q19" s="18" t="s">
        <v>63</v>
      </c>
      <c r="R19" s="18" t="s">
        <v>84</v>
      </c>
      <c r="S19" s="18" t="s">
        <v>90</v>
      </c>
      <c r="T19" s="18" t="s">
        <v>56</v>
      </c>
      <c r="U19" s="18" t="s">
        <v>57</v>
      </c>
      <c r="V19" s="65">
        <f t="shared" si="4"/>
        <v>1</v>
      </c>
      <c r="W19" s="80">
        <f>31/46</f>
        <v>0.67391304347826086</v>
      </c>
      <c r="X19" s="80">
        <f t="shared" si="5"/>
        <v>0.67391304347826086</v>
      </c>
      <c r="Y19" s="64" t="s">
        <v>239</v>
      </c>
      <c r="Z19" s="64" t="s">
        <v>240</v>
      </c>
      <c r="AA19" s="31">
        <f t="shared" si="0"/>
        <v>1</v>
      </c>
      <c r="AB19" s="31">
        <v>0</v>
      </c>
      <c r="AC19" s="86">
        <f t="shared" si="6"/>
        <v>0</v>
      </c>
      <c r="AD19" s="18" t="s">
        <v>270</v>
      </c>
      <c r="AE19" s="18" t="s">
        <v>271</v>
      </c>
      <c r="AF19" s="26">
        <f t="shared" si="1"/>
        <v>1</v>
      </c>
      <c r="AG19" s="18"/>
      <c r="AH19" s="18">
        <f t="shared" si="7"/>
        <v>0</v>
      </c>
      <c r="AI19" s="18"/>
      <c r="AJ19" s="18"/>
      <c r="AK19" s="26">
        <f t="shared" si="2"/>
        <v>1</v>
      </c>
      <c r="AL19" s="18"/>
      <c r="AM19" s="18">
        <f t="shared" si="8"/>
        <v>0</v>
      </c>
      <c r="AN19" s="18"/>
      <c r="AO19" s="18"/>
      <c r="AP19" s="65">
        <f t="shared" si="3"/>
        <v>1</v>
      </c>
      <c r="AQ19" s="80">
        <f>67.39%*25%</f>
        <v>0.16847500000000001</v>
      </c>
      <c r="AR19" s="80">
        <f t="shared" si="9"/>
        <v>0.16847500000000001</v>
      </c>
      <c r="AS19" s="64" t="s">
        <v>259</v>
      </c>
    </row>
    <row r="20" spans="1:45" s="27" customFormat="1" ht="120" x14ac:dyDescent="0.25">
      <c r="A20" s="19">
        <v>4</v>
      </c>
      <c r="B20" s="18" t="s">
        <v>43</v>
      </c>
      <c r="C20" s="18" t="s">
        <v>58</v>
      </c>
      <c r="D20" s="23" t="s">
        <v>91</v>
      </c>
      <c r="E20" s="18" t="s">
        <v>92</v>
      </c>
      <c r="F20" s="18" t="s">
        <v>80</v>
      </c>
      <c r="G20" s="18" t="s">
        <v>93</v>
      </c>
      <c r="H20" s="18" t="s">
        <v>94</v>
      </c>
      <c r="I20" s="18" t="s">
        <v>50</v>
      </c>
      <c r="J20" s="18" t="s">
        <v>83</v>
      </c>
      <c r="K20" s="18" t="s">
        <v>52</v>
      </c>
      <c r="L20" s="30">
        <v>0.9</v>
      </c>
      <c r="M20" s="30">
        <v>0.9</v>
      </c>
      <c r="N20" s="30">
        <v>0.9</v>
      </c>
      <c r="O20" s="30">
        <v>0.9</v>
      </c>
      <c r="P20" s="30">
        <v>0.9</v>
      </c>
      <c r="Q20" s="18" t="s">
        <v>63</v>
      </c>
      <c r="R20" s="18" t="s">
        <v>95</v>
      </c>
      <c r="S20" s="18" t="s">
        <v>90</v>
      </c>
      <c r="T20" s="18" t="s">
        <v>56</v>
      </c>
      <c r="U20" s="18" t="s">
        <v>96</v>
      </c>
      <c r="V20" s="65">
        <f t="shared" si="4"/>
        <v>0.9</v>
      </c>
      <c r="W20" s="65" t="s">
        <v>193</v>
      </c>
      <c r="X20" s="65" t="s">
        <v>193</v>
      </c>
      <c r="Y20" s="18" t="s">
        <v>222</v>
      </c>
      <c r="Z20" s="65" t="s">
        <v>193</v>
      </c>
      <c r="AA20" s="31">
        <f t="shared" si="0"/>
        <v>0.9</v>
      </c>
      <c r="AB20" s="31">
        <v>0</v>
      </c>
      <c r="AC20" s="86">
        <f t="shared" si="6"/>
        <v>0</v>
      </c>
      <c r="AD20" s="18" t="s">
        <v>270</v>
      </c>
      <c r="AE20" s="18" t="s">
        <v>271</v>
      </c>
      <c r="AF20" s="26">
        <f t="shared" si="1"/>
        <v>0.9</v>
      </c>
      <c r="AG20" s="18"/>
      <c r="AH20" s="18">
        <f t="shared" si="7"/>
        <v>0</v>
      </c>
      <c r="AI20" s="18"/>
      <c r="AJ20" s="18"/>
      <c r="AK20" s="26">
        <f t="shared" si="2"/>
        <v>0.9</v>
      </c>
      <c r="AL20" s="18"/>
      <c r="AM20" s="18">
        <f t="shared" si="8"/>
        <v>0</v>
      </c>
      <c r="AN20" s="18"/>
      <c r="AO20" s="18"/>
      <c r="AP20" s="65">
        <f t="shared" si="3"/>
        <v>0.9</v>
      </c>
      <c r="AQ20" s="65" t="s">
        <v>193</v>
      </c>
      <c r="AR20" s="65" t="s">
        <v>193</v>
      </c>
      <c r="AS20" s="18" t="s">
        <v>260</v>
      </c>
    </row>
    <row r="21" spans="1:45" s="27" customFormat="1" ht="90" x14ac:dyDescent="0.25">
      <c r="A21" s="19">
        <v>4</v>
      </c>
      <c r="B21" s="18" t="s">
        <v>43</v>
      </c>
      <c r="C21" s="18" t="s">
        <v>58</v>
      </c>
      <c r="D21" s="23" t="s">
        <v>97</v>
      </c>
      <c r="E21" s="18" t="s">
        <v>98</v>
      </c>
      <c r="F21" s="18" t="s">
        <v>80</v>
      </c>
      <c r="G21" s="18" t="s">
        <v>93</v>
      </c>
      <c r="H21" s="18" t="s">
        <v>99</v>
      </c>
      <c r="I21" s="18" t="s">
        <v>50</v>
      </c>
      <c r="J21" s="18" t="s">
        <v>51</v>
      </c>
      <c r="K21" s="18" t="s">
        <v>52</v>
      </c>
      <c r="L21" s="30">
        <v>0</v>
      </c>
      <c r="M21" s="30">
        <v>0</v>
      </c>
      <c r="N21" s="30">
        <v>0</v>
      </c>
      <c r="O21" s="30">
        <v>1</v>
      </c>
      <c r="P21" s="30">
        <v>1</v>
      </c>
      <c r="Q21" s="18" t="s">
        <v>63</v>
      </c>
      <c r="R21" s="32" t="s">
        <v>95</v>
      </c>
      <c r="S21" s="32" t="s">
        <v>90</v>
      </c>
      <c r="T21" s="32" t="s">
        <v>56</v>
      </c>
      <c r="U21" s="32" t="s">
        <v>96</v>
      </c>
      <c r="V21" s="65" t="s">
        <v>160</v>
      </c>
      <c r="W21" s="65" t="s">
        <v>160</v>
      </c>
      <c r="X21" s="65" t="s">
        <v>160</v>
      </c>
      <c r="Y21" s="18" t="s">
        <v>216</v>
      </c>
      <c r="Z21" s="65" t="s">
        <v>160</v>
      </c>
      <c r="AA21" s="31">
        <f t="shared" si="0"/>
        <v>0</v>
      </c>
      <c r="AB21" s="18" t="s">
        <v>243</v>
      </c>
      <c r="AC21" s="86" t="s">
        <v>243</v>
      </c>
      <c r="AD21" s="18" t="s">
        <v>261</v>
      </c>
      <c r="AE21" s="18" t="s">
        <v>262</v>
      </c>
      <c r="AF21" s="26">
        <f t="shared" si="1"/>
        <v>0</v>
      </c>
      <c r="AG21" s="18"/>
      <c r="AH21" s="18" t="e">
        <f t="shared" si="7"/>
        <v>#DIV/0!</v>
      </c>
      <c r="AI21" s="18"/>
      <c r="AJ21" s="18"/>
      <c r="AK21" s="26">
        <f t="shared" si="2"/>
        <v>1</v>
      </c>
      <c r="AL21" s="18"/>
      <c r="AM21" s="18">
        <f t="shared" si="8"/>
        <v>0</v>
      </c>
      <c r="AN21" s="18"/>
      <c r="AO21" s="18"/>
      <c r="AP21" s="65">
        <f t="shared" si="3"/>
        <v>1</v>
      </c>
      <c r="AQ21" s="65">
        <v>0</v>
      </c>
      <c r="AR21" s="65">
        <f t="shared" si="9"/>
        <v>0</v>
      </c>
      <c r="AS21" s="18" t="s">
        <v>261</v>
      </c>
    </row>
    <row r="22" spans="1:45" s="27" customFormat="1" ht="75" x14ac:dyDescent="0.25">
      <c r="A22" s="19">
        <v>4</v>
      </c>
      <c r="B22" s="18" t="s">
        <v>43</v>
      </c>
      <c r="C22" s="18" t="s">
        <v>100</v>
      </c>
      <c r="D22" s="23" t="s">
        <v>101</v>
      </c>
      <c r="E22" s="18" t="s">
        <v>102</v>
      </c>
      <c r="F22" s="18" t="s">
        <v>80</v>
      </c>
      <c r="G22" s="18" t="s">
        <v>103</v>
      </c>
      <c r="H22" s="18" t="s">
        <v>104</v>
      </c>
      <c r="I22" s="18" t="s">
        <v>50</v>
      </c>
      <c r="J22" s="18" t="s">
        <v>105</v>
      </c>
      <c r="K22" s="18" t="s">
        <v>106</v>
      </c>
      <c r="L22" s="18">
        <v>2200</v>
      </c>
      <c r="M22" s="18">
        <v>2200</v>
      </c>
      <c r="N22" s="18">
        <v>2200</v>
      </c>
      <c r="O22" s="18">
        <v>2200</v>
      </c>
      <c r="P22" s="18">
        <f t="shared" ref="P22:P28" si="10">SUM(L22:O22)</f>
        <v>8800</v>
      </c>
      <c r="Q22" s="18" t="s">
        <v>63</v>
      </c>
      <c r="R22" s="18" t="s">
        <v>107</v>
      </c>
      <c r="S22" s="18" t="s">
        <v>108</v>
      </c>
      <c r="T22" s="18" t="s">
        <v>109</v>
      </c>
      <c r="U22" s="18" t="s">
        <v>110</v>
      </c>
      <c r="V22" s="66">
        <f t="shared" si="4"/>
        <v>2200</v>
      </c>
      <c r="W22" s="62">
        <v>6610</v>
      </c>
      <c r="X22" s="65">
        <f t="shared" si="5"/>
        <v>1</v>
      </c>
      <c r="Y22" s="18" t="s">
        <v>223</v>
      </c>
      <c r="Z22" s="64" t="s">
        <v>224</v>
      </c>
      <c r="AA22" s="26">
        <f t="shared" si="0"/>
        <v>2200</v>
      </c>
      <c r="AB22" s="18">
        <v>7713</v>
      </c>
      <c r="AC22" s="86">
        <f t="shared" si="6"/>
        <v>1</v>
      </c>
      <c r="AD22" s="18" t="s">
        <v>263</v>
      </c>
      <c r="AE22" s="18" t="s">
        <v>224</v>
      </c>
      <c r="AF22" s="26">
        <f t="shared" si="1"/>
        <v>2200</v>
      </c>
      <c r="AG22" s="18"/>
      <c r="AH22" s="18">
        <f t="shared" si="7"/>
        <v>0</v>
      </c>
      <c r="AI22" s="18"/>
      <c r="AJ22" s="18"/>
      <c r="AK22" s="26">
        <f t="shared" si="2"/>
        <v>2200</v>
      </c>
      <c r="AL22" s="18"/>
      <c r="AM22" s="18">
        <f t="shared" si="8"/>
        <v>0</v>
      </c>
      <c r="AN22" s="18"/>
      <c r="AO22" s="18"/>
      <c r="AP22" s="19">
        <f t="shared" si="3"/>
        <v>8800</v>
      </c>
      <c r="AQ22" s="19">
        <f>SUM(W22,AB22,AG22,AL22)</f>
        <v>14323</v>
      </c>
      <c r="AR22" s="80">
        <f t="shared" si="9"/>
        <v>1</v>
      </c>
      <c r="AS22" s="18" t="s">
        <v>263</v>
      </c>
    </row>
    <row r="23" spans="1:45" s="27" customFormat="1" ht="90" x14ac:dyDescent="0.25">
      <c r="A23" s="19">
        <v>4</v>
      </c>
      <c r="B23" s="18" t="s">
        <v>43</v>
      </c>
      <c r="C23" s="18" t="s">
        <v>100</v>
      </c>
      <c r="D23" s="23" t="s">
        <v>111</v>
      </c>
      <c r="E23" s="18" t="s">
        <v>112</v>
      </c>
      <c r="F23" s="18" t="s">
        <v>47</v>
      </c>
      <c r="G23" s="18" t="s">
        <v>113</v>
      </c>
      <c r="H23" s="18" t="s">
        <v>114</v>
      </c>
      <c r="I23" s="18" t="s">
        <v>50</v>
      </c>
      <c r="J23" s="18" t="s">
        <v>105</v>
      </c>
      <c r="K23" s="18" t="s">
        <v>115</v>
      </c>
      <c r="L23" s="38">
        <v>600</v>
      </c>
      <c r="M23" s="38">
        <v>600</v>
      </c>
      <c r="N23" s="38">
        <v>600</v>
      </c>
      <c r="O23" s="38">
        <v>600</v>
      </c>
      <c r="P23" s="18">
        <f t="shared" si="10"/>
        <v>2400</v>
      </c>
      <c r="Q23" s="18" t="s">
        <v>63</v>
      </c>
      <c r="R23" s="18" t="s">
        <v>116</v>
      </c>
      <c r="S23" s="18" t="s">
        <v>108</v>
      </c>
      <c r="T23" s="18" t="s">
        <v>109</v>
      </c>
      <c r="U23" s="18" t="s">
        <v>110</v>
      </c>
      <c r="V23" s="66">
        <f t="shared" si="4"/>
        <v>600</v>
      </c>
      <c r="W23" s="63">
        <v>1170</v>
      </c>
      <c r="X23" s="65">
        <f t="shared" si="5"/>
        <v>1</v>
      </c>
      <c r="Y23" s="18" t="s">
        <v>225</v>
      </c>
      <c r="Z23" s="64" t="s">
        <v>224</v>
      </c>
      <c r="AA23" s="26">
        <f t="shared" si="0"/>
        <v>600</v>
      </c>
      <c r="AB23" s="18">
        <v>2116</v>
      </c>
      <c r="AC23" s="86">
        <f t="shared" si="6"/>
        <v>1</v>
      </c>
      <c r="AD23" s="18" t="s">
        <v>264</v>
      </c>
      <c r="AE23" s="18" t="s">
        <v>224</v>
      </c>
      <c r="AF23" s="26">
        <f t="shared" si="1"/>
        <v>600</v>
      </c>
      <c r="AG23" s="18"/>
      <c r="AH23" s="18">
        <f t="shared" si="7"/>
        <v>0</v>
      </c>
      <c r="AI23" s="18"/>
      <c r="AJ23" s="18"/>
      <c r="AK23" s="26">
        <f t="shared" si="2"/>
        <v>600</v>
      </c>
      <c r="AL23" s="18"/>
      <c r="AM23" s="18">
        <f t="shared" si="8"/>
        <v>0</v>
      </c>
      <c r="AN23" s="18"/>
      <c r="AO23" s="18"/>
      <c r="AP23" s="19">
        <f t="shared" si="3"/>
        <v>2400</v>
      </c>
      <c r="AQ23" s="19">
        <f t="shared" ref="AQ23:AQ27" si="11">SUM(W23,AB23,AG23,AL23)</f>
        <v>3286</v>
      </c>
      <c r="AR23" s="80">
        <f t="shared" si="9"/>
        <v>1</v>
      </c>
      <c r="AS23" s="18" t="s">
        <v>264</v>
      </c>
    </row>
    <row r="24" spans="1:45" s="27" customFormat="1" ht="90" x14ac:dyDescent="0.25">
      <c r="A24" s="19">
        <v>4</v>
      </c>
      <c r="B24" s="18" t="s">
        <v>43</v>
      </c>
      <c r="C24" s="18" t="s">
        <v>100</v>
      </c>
      <c r="D24" s="23" t="s">
        <v>117</v>
      </c>
      <c r="E24" s="18" t="s">
        <v>118</v>
      </c>
      <c r="F24" s="18" t="s">
        <v>47</v>
      </c>
      <c r="G24" s="18" t="s">
        <v>119</v>
      </c>
      <c r="H24" s="18" t="s">
        <v>120</v>
      </c>
      <c r="I24" s="18" t="s">
        <v>50</v>
      </c>
      <c r="J24" s="18" t="s">
        <v>105</v>
      </c>
      <c r="K24" s="18" t="s">
        <v>121</v>
      </c>
      <c r="L24" s="38">
        <v>50</v>
      </c>
      <c r="M24" s="38">
        <v>200</v>
      </c>
      <c r="N24" s="38">
        <v>200</v>
      </c>
      <c r="O24" s="38">
        <v>150</v>
      </c>
      <c r="P24" s="18">
        <f t="shared" si="10"/>
        <v>600</v>
      </c>
      <c r="Q24" s="18" t="s">
        <v>63</v>
      </c>
      <c r="R24" s="18" t="s">
        <v>122</v>
      </c>
      <c r="S24" s="18" t="s">
        <v>123</v>
      </c>
      <c r="T24" s="18" t="s">
        <v>109</v>
      </c>
      <c r="U24" s="18" t="s">
        <v>110</v>
      </c>
      <c r="V24" s="66">
        <f t="shared" si="4"/>
        <v>50</v>
      </c>
      <c r="W24" s="63">
        <v>56</v>
      </c>
      <c r="X24" s="65">
        <f t="shared" si="5"/>
        <v>1</v>
      </c>
      <c r="Y24" s="18" t="s">
        <v>226</v>
      </c>
      <c r="Z24" s="64" t="s">
        <v>224</v>
      </c>
      <c r="AA24" s="26">
        <f t="shared" si="0"/>
        <v>200</v>
      </c>
      <c r="AB24" s="18">
        <v>178</v>
      </c>
      <c r="AC24" s="86">
        <f t="shared" si="6"/>
        <v>0.89</v>
      </c>
      <c r="AD24" s="18" t="s">
        <v>265</v>
      </c>
      <c r="AE24" s="18" t="s">
        <v>224</v>
      </c>
      <c r="AF24" s="26">
        <f t="shared" si="1"/>
        <v>200</v>
      </c>
      <c r="AG24" s="18"/>
      <c r="AH24" s="18">
        <f t="shared" si="7"/>
        <v>0</v>
      </c>
      <c r="AI24" s="18"/>
      <c r="AJ24" s="18"/>
      <c r="AK24" s="26">
        <f t="shared" si="2"/>
        <v>150</v>
      </c>
      <c r="AL24" s="18"/>
      <c r="AM24" s="18">
        <f t="shared" si="8"/>
        <v>0</v>
      </c>
      <c r="AN24" s="18"/>
      <c r="AO24" s="18"/>
      <c r="AP24" s="19">
        <f t="shared" si="3"/>
        <v>600</v>
      </c>
      <c r="AQ24" s="19">
        <f t="shared" si="11"/>
        <v>234</v>
      </c>
      <c r="AR24" s="80">
        <f t="shared" si="9"/>
        <v>0.39</v>
      </c>
      <c r="AS24" s="18" t="s">
        <v>265</v>
      </c>
    </row>
    <row r="25" spans="1:45" s="27" customFormat="1" ht="90" x14ac:dyDescent="0.25">
      <c r="A25" s="19">
        <v>4</v>
      </c>
      <c r="B25" s="18" t="s">
        <v>43</v>
      </c>
      <c r="C25" s="18" t="s">
        <v>100</v>
      </c>
      <c r="D25" s="23" t="s">
        <v>124</v>
      </c>
      <c r="E25" s="18" t="s">
        <v>125</v>
      </c>
      <c r="F25" s="18" t="s">
        <v>80</v>
      </c>
      <c r="G25" s="18" t="s">
        <v>126</v>
      </c>
      <c r="H25" s="18" t="s">
        <v>127</v>
      </c>
      <c r="I25" s="18" t="s">
        <v>50</v>
      </c>
      <c r="J25" s="18" t="s">
        <v>105</v>
      </c>
      <c r="K25" s="18" t="s">
        <v>128</v>
      </c>
      <c r="L25" s="18">
        <v>60</v>
      </c>
      <c r="M25" s="18">
        <v>99</v>
      </c>
      <c r="N25" s="18">
        <v>141</v>
      </c>
      <c r="O25" s="18">
        <v>101</v>
      </c>
      <c r="P25" s="18">
        <f t="shared" si="10"/>
        <v>401</v>
      </c>
      <c r="Q25" s="18" t="s">
        <v>63</v>
      </c>
      <c r="R25" s="18" t="s">
        <v>122</v>
      </c>
      <c r="S25" s="18" t="s">
        <v>123</v>
      </c>
      <c r="T25" s="18" t="s">
        <v>109</v>
      </c>
      <c r="U25" s="18" t="s">
        <v>110</v>
      </c>
      <c r="V25" s="66">
        <f t="shared" si="4"/>
        <v>60</v>
      </c>
      <c r="W25" s="63">
        <v>38</v>
      </c>
      <c r="X25" s="80">
        <f t="shared" si="5"/>
        <v>0.6333333333333333</v>
      </c>
      <c r="Y25" s="18" t="s">
        <v>227</v>
      </c>
      <c r="Z25" s="64" t="s">
        <v>224</v>
      </c>
      <c r="AA25" s="26">
        <f t="shared" si="0"/>
        <v>99</v>
      </c>
      <c r="AB25" s="18">
        <v>55</v>
      </c>
      <c r="AC25" s="86">
        <f t="shared" si="6"/>
        <v>0.55555555555555558</v>
      </c>
      <c r="AD25" s="18" t="s">
        <v>266</v>
      </c>
      <c r="AE25" s="18" t="s">
        <v>224</v>
      </c>
      <c r="AF25" s="26">
        <f t="shared" si="1"/>
        <v>141</v>
      </c>
      <c r="AG25" s="18"/>
      <c r="AH25" s="18">
        <f t="shared" si="7"/>
        <v>0</v>
      </c>
      <c r="AI25" s="18"/>
      <c r="AJ25" s="18"/>
      <c r="AK25" s="26">
        <f t="shared" si="2"/>
        <v>101</v>
      </c>
      <c r="AL25" s="18"/>
      <c r="AM25" s="18">
        <f t="shared" si="8"/>
        <v>0</v>
      </c>
      <c r="AN25" s="18"/>
      <c r="AO25" s="18"/>
      <c r="AP25" s="19">
        <f t="shared" si="3"/>
        <v>401</v>
      </c>
      <c r="AQ25" s="19">
        <f t="shared" si="11"/>
        <v>93</v>
      </c>
      <c r="AR25" s="80">
        <f t="shared" si="9"/>
        <v>0.23192019950124687</v>
      </c>
      <c r="AS25" s="18" t="s">
        <v>266</v>
      </c>
    </row>
    <row r="26" spans="1:45" s="27" customFormat="1" ht="255" x14ac:dyDescent="0.25">
      <c r="A26" s="19">
        <v>4</v>
      </c>
      <c r="B26" s="18" t="s">
        <v>43</v>
      </c>
      <c r="C26" s="18" t="s">
        <v>100</v>
      </c>
      <c r="D26" s="23" t="s">
        <v>129</v>
      </c>
      <c r="E26" s="18" t="s">
        <v>130</v>
      </c>
      <c r="F26" s="18" t="s">
        <v>80</v>
      </c>
      <c r="G26" s="18" t="s">
        <v>131</v>
      </c>
      <c r="H26" s="18" t="s">
        <v>132</v>
      </c>
      <c r="I26" s="18" t="s">
        <v>50</v>
      </c>
      <c r="J26" s="18" t="s">
        <v>105</v>
      </c>
      <c r="K26" s="18" t="s">
        <v>133</v>
      </c>
      <c r="L26" s="18">
        <v>32</v>
      </c>
      <c r="M26" s="18">
        <v>60</v>
      </c>
      <c r="N26" s="18">
        <v>60</v>
      </c>
      <c r="O26" s="18">
        <v>40</v>
      </c>
      <c r="P26" s="18">
        <f t="shared" si="10"/>
        <v>192</v>
      </c>
      <c r="Q26" s="18" t="s">
        <v>63</v>
      </c>
      <c r="R26" s="18" t="s">
        <v>134</v>
      </c>
      <c r="S26" s="18" t="s">
        <v>135</v>
      </c>
      <c r="T26" s="18" t="s">
        <v>109</v>
      </c>
      <c r="U26" s="18" t="s">
        <v>110</v>
      </c>
      <c r="V26" s="66">
        <f t="shared" si="4"/>
        <v>32</v>
      </c>
      <c r="W26" s="63">
        <v>17</v>
      </c>
      <c r="X26" s="65">
        <f t="shared" si="5"/>
        <v>0.53125</v>
      </c>
      <c r="Y26" s="18" t="s">
        <v>228</v>
      </c>
      <c r="Z26" s="64" t="s">
        <v>136</v>
      </c>
      <c r="AA26" s="26">
        <f t="shared" si="0"/>
        <v>60</v>
      </c>
      <c r="AB26" s="18">
        <v>25</v>
      </c>
      <c r="AC26" s="86">
        <f t="shared" si="6"/>
        <v>0.41666666666666669</v>
      </c>
      <c r="AD26" s="18" t="s">
        <v>267</v>
      </c>
      <c r="AE26" s="18" t="s">
        <v>136</v>
      </c>
      <c r="AF26" s="26">
        <f t="shared" si="1"/>
        <v>60</v>
      </c>
      <c r="AG26" s="18"/>
      <c r="AH26" s="18">
        <f t="shared" si="7"/>
        <v>0</v>
      </c>
      <c r="AI26" s="18"/>
      <c r="AJ26" s="18"/>
      <c r="AK26" s="26">
        <f t="shared" si="2"/>
        <v>40</v>
      </c>
      <c r="AL26" s="18"/>
      <c r="AM26" s="18">
        <f t="shared" si="8"/>
        <v>0</v>
      </c>
      <c r="AN26" s="18"/>
      <c r="AO26" s="18"/>
      <c r="AP26" s="19">
        <f t="shared" si="3"/>
        <v>192</v>
      </c>
      <c r="AQ26" s="19">
        <f>SUM(W26,AB26,AG26,AL26)</f>
        <v>42</v>
      </c>
      <c r="AR26" s="80">
        <f t="shared" si="9"/>
        <v>0.21875</v>
      </c>
      <c r="AS26" s="18" t="s">
        <v>267</v>
      </c>
    </row>
    <row r="27" spans="1:45" s="27" customFormat="1" ht="270" x14ac:dyDescent="0.25">
      <c r="A27" s="19">
        <v>4</v>
      </c>
      <c r="B27" s="18" t="s">
        <v>43</v>
      </c>
      <c r="C27" s="18" t="s">
        <v>100</v>
      </c>
      <c r="D27" s="23" t="s">
        <v>137</v>
      </c>
      <c r="E27" s="18" t="s">
        <v>138</v>
      </c>
      <c r="F27" s="18" t="s">
        <v>80</v>
      </c>
      <c r="G27" s="18" t="s">
        <v>139</v>
      </c>
      <c r="H27" s="18" t="s">
        <v>140</v>
      </c>
      <c r="I27" s="18" t="s">
        <v>50</v>
      </c>
      <c r="J27" s="18" t="s">
        <v>105</v>
      </c>
      <c r="K27" s="18" t="s">
        <v>133</v>
      </c>
      <c r="L27" s="18">
        <v>37</v>
      </c>
      <c r="M27" s="18">
        <v>60</v>
      </c>
      <c r="N27" s="18">
        <v>60</v>
      </c>
      <c r="O27" s="18">
        <v>50</v>
      </c>
      <c r="P27" s="18">
        <f t="shared" si="10"/>
        <v>207</v>
      </c>
      <c r="Q27" s="18" t="s">
        <v>63</v>
      </c>
      <c r="R27" s="18" t="s">
        <v>141</v>
      </c>
      <c r="S27" s="18" t="s">
        <v>135</v>
      </c>
      <c r="T27" s="18" t="s">
        <v>109</v>
      </c>
      <c r="U27" s="18" t="s">
        <v>110</v>
      </c>
      <c r="V27" s="66">
        <f t="shared" si="4"/>
        <v>37</v>
      </c>
      <c r="W27" s="63">
        <v>26</v>
      </c>
      <c r="X27" s="80">
        <f t="shared" si="5"/>
        <v>0.70270270270270274</v>
      </c>
      <c r="Y27" s="18" t="s">
        <v>229</v>
      </c>
      <c r="Z27" s="64" t="s">
        <v>136</v>
      </c>
      <c r="AA27" s="26">
        <f t="shared" si="0"/>
        <v>60</v>
      </c>
      <c r="AB27" s="18">
        <v>56</v>
      </c>
      <c r="AC27" s="86">
        <f t="shared" si="6"/>
        <v>0.93333333333333335</v>
      </c>
      <c r="AD27" s="18" t="s">
        <v>268</v>
      </c>
      <c r="AE27" s="18" t="s">
        <v>136</v>
      </c>
      <c r="AF27" s="26">
        <f t="shared" si="1"/>
        <v>60</v>
      </c>
      <c r="AG27" s="18"/>
      <c r="AH27" s="18">
        <f t="shared" si="7"/>
        <v>0</v>
      </c>
      <c r="AI27" s="18"/>
      <c r="AJ27" s="18"/>
      <c r="AK27" s="26">
        <f t="shared" si="2"/>
        <v>50</v>
      </c>
      <c r="AL27" s="18"/>
      <c r="AM27" s="18">
        <f t="shared" si="8"/>
        <v>0</v>
      </c>
      <c r="AN27" s="18"/>
      <c r="AO27" s="18"/>
      <c r="AP27" s="19">
        <f t="shared" si="3"/>
        <v>207</v>
      </c>
      <c r="AQ27" s="19">
        <f t="shared" si="11"/>
        <v>82</v>
      </c>
      <c r="AR27" s="80">
        <f t="shared" si="9"/>
        <v>0.39613526570048307</v>
      </c>
      <c r="AS27" s="18" t="s">
        <v>268</v>
      </c>
    </row>
    <row r="28" spans="1:45" s="27" customFormat="1" ht="90" x14ac:dyDescent="0.25">
      <c r="A28" s="19">
        <v>4</v>
      </c>
      <c r="B28" s="18" t="s">
        <v>43</v>
      </c>
      <c r="C28" s="18" t="s">
        <v>100</v>
      </c>
      <c r="D28" s="23" t="s">
        <v>142</v>
      </c>
      <c r="E28" s="18" t="s">
        <v>143</v>
      </c>
      <c r="F28" s="18" t="s">
        <v>80</v>
      </c>
      <c r="G28" s="18" t="s">
        <v>144</v>
      </c>
      <c r="H28" s="18" t="s">
        <v>145</v>
      </c>
      <c r="I28" s="18" t="s">
        <v>50</v>
      </c>
      <c r="J28" s="18" t="s">
        <v>105</v>
      </c>
      <c r="K28" s="18" t="s">
        <v>133</v>
      </c>
      <c r="L28" s="18">
        <v>10</v>
      </c>
      <c r="M28" s="18">
        <v>21</v>
      </c>
      <c r="N28" s="18">
        <v>21</v>
      </c>
      <c r="O28" s="18">
        <v>12</v>
      </c>
      <c r="P28" s="18">
        <f t="shared" si="10"/>
        <v>64</v>
      </c>
      <c r="Q28" s="18" t="s">
        <v>63</v>
      </c>
      <c r="R28" s="18" t="s">
        <v>146</v>
      </c>
      <c r="S28" s="18" t="s">
        <v>135</v>
      </c>
      <c r="T28" s="18" t="s">
        <v>109</v>
      </c>
      <c r="U28" s="18" t="s">
        <v>110</v>
      </c>
      <c r="V28" s="66">
        <f t="shared" si="4"/>
        <v>10</v>
      </c>
      <c r="W28" s="63">
        <v>22</v>
      </c>
      <c r="X28" s="65">
        <f t="shared" si="5"/>
        <v>1</v>
      </c>
      <c r="Y28" s="18" t="s">
        <v>147</v>
      </c>
      <c r="Z28" s="64" t="s">
        <v>148</v>
      </c>
      <c r="AA28" s="26">
        <f t="shared" si="0"/>
        <v>21</v>
      </c>
      <c r="AB28" s="18">
        <v>17</v>
      </c>
      <c r="AC28" s="86">
        <f t="shared" si="6"/>
        <v>0.80952380952380953</v>
      </c>
      <c r="AD28" s="18" t="s">
        <v>269</v>
      </c>
      <c r="AE28" s="18" t="s">
        <v>148</v>
      </c>
      <c r="AF28" s="26">
        <f t="shared" si="1"/>
        <v>21</v>
      </c>
      <c r="AG28" s="18"/>
      <c r="AH28" s="18">
        <f t="shared" si="7"/>
        <v>0</v>
      </c>
      <c r="AI28" s="18"/>
      <c r="AJ28" s="18"/>
      <c r="AK28" s="26">
        <f t="shared" si="2"/>
        <v>12</v>
      </c>
      <c r="AL28" s="18"/>
      <c r="AM28" s="18">
        <f t="shared" si="8"/>
        <v>0</v>
      </c>
      <c r="AN28" s="18"/>
      <c r="AO28" s="18"/>
      <c r="AP28" s="19">
        <f t="shared" si="3"/>
        <v>64</v>
      </c>
      <c r="AQ28" s="19">
        <f>SUM(W28,AB28,AG28,AL28)</f>
        <v>39</v>
      </c>
      <c r="AR28" s="65">
        <f t="shared" si="9"/>
        <v>0.609375</v>
      </c>
      <c r="AS28" s="18" t="s">
        <v>269</v>
      </c>
    </row>
    <row r="29" spans="1:45" s="5" customFormat="1" ht="15.75" x14ac:dyDescent="0.25">
      <c r="A29" s="10"/>
      <c r="B29" s="10"/>
      <c r="C29" s="10"/>
      <c r="D29" s="10"/>
      <c r="E29" s="13" t="s">
        <v>149</v>
      </c>
      <c r="F29" s="10"/>
      <c r="G29" s="10"/>
      <c r="H29" s="10"/>
      <c r="I29" s="10"/>
      <c r="J29" s="10"/>
      <c r="K29" s="10"/>
      <c r="L29" s="15"/>
      <c r="M29" s="15"/>
      <c r="N29" s="15"/>
      <c r="O29" s="15"/>
      <c r="P29" s="15"/>
      <c r="Q29" s="10"/>
      <c r="R29" s="10"/>
      <c r="S29" s="10"/>
      <c r="T29" s="10"/>
      <c r="U29" s="10"/>
      <c r="V29" s="15"/>
      <c r="W29" s="15"/>
      <c r="X29" s="82">
        <f>AVERAGE(X13:X28)*80%</f>
        <v>0.54736247065756494</v>
      </c>
      <c r="Y29" s="15"/>
      <c r="Z29" s="15"/>
      <c r="AA29" s="15"/>
      <c r="AB29" s="15"/>
      <c r="AC29" s="88">
        <f>AVERAGE(AC13:AC28)*80%</f>
        <v>0.54886167800453523</v>
      </c>
      <c r="AD29" s="15"/>
      <c r="AE29" s="15"/>
      <c r="AF29" s="15"/>
      <c r="AG29" s="15"/>
      <c r="AH29" s="15" t="e">
        <f>AVERAGE(AH13:AH28)*80%</f>
        <v>#DIV/0!</v>
      </c>
      <c r="AI29" s="15"/>
      <c r="AJ29" s="15"/>
      <c r="AK29" s="15"/>
      <c r="AL29" s="15"/>
      <c r="AM29" s="15">
        <f>AVERAGE(AM13:AM28)*80%</f>
        <v>0</v>
      </c>
      <c r="AN29" s="10"/>
      <c r="AO29" s="10"/>
      <c r="AP29" s="74"/>
      <c r="AQ29" s="74"/>
      <c r="AR29" s="82">
        <f>AVERAGE(AR13:AR28)*80%</f>
        <v>0.26449241765220427</v>
      </c>
      <c r="AS29" s="10"/>
    </row>
    <row r="30" spans="1:45" s="52" customFormat="1" ht="105" customHeight="1" x14ac:dyDescent="0.25">
      <c r="A30" s="33">
        <v>7</v>
      </c>
      <c r="B30" s="24" t="s">
        <v>150</v>
      </c>
      <c r="C30" s="24" t="s">
        <v>151</v>
      </c>
      <c r="D30" s="39" t="s">
        <v>152</v>
      </c>
      <c r="E30" s="40" t="s">
        <v>153</v>
      </c>
      <c r="F30" s="40" t="s">
        <v>154</v>
      </c>
      <c r="G30" s="40" t="s">
        <v>155</v>
      </c>
      <c r="H30" s="40" t="s">
        <v>156</v>
      </c>
      <c r="I30" s="41" t="s">
        <v>157</v>
      </c>
      <c r="J30" s="40" t="s">
        <v>158</v>
      </c>
      <c r="K30" s="40" t="s">
        <v>159</v>
      </c>
      <c r="L30" s="42" t="s">
        <v>160</v>
      </c>
      <c r="M30" s="43">
        <v>0.8</v>
      </c>
      <c r="N30" s="42" t="s">
        <v>160</v>
      </c>
      <c r="O30" s="44">
        <v>0.8</v>
      </c>
      <c r="P30" s="44">
        <v>0.8</v>
      </c>
      <c r="Q30" s="45" t="s">
        <v>161</v>
      </c>
      <c r="R30" s="45" t="s">
        <v>162</v>
      </c>
      <c r="S30" s="40" t="s">
        <v>163</v>
      </c>
      <c r="T30" s="40" t="s">
        <v>164</v>
      </c>
      <c r="U30" s="46" t="s">
        <v>165</v>
      </c>
      <c r="V30" s="47" t="s">
        <v>160</v>
      </c>
      <c r="W30" s="53" t="s">
        <v>160</v>
      </c>
      <c r="X30" s="67" t="s">
        <v>160</v>
      </c>
      <c r="Y30" s="70" t="s">
        <v>216</v>
      </c>
      <c r="Z30" s="24" t="s">
        <v>160</v>
      </c>
      <c r="AA30" s="48">
        <f>M30</f>
        <v>0.8</v>
      </c>
      <c r="AB30" s="49">
        <v>0.67</v>
      </c>
      <c r="AC30" s="50">
        <f t="shared" ref="AC30:AC36" si="12">IF(AB30/AA30&gt;100%,100%,AB30/AA30)</f>
        <v>0.83750000000000002</v>
      </c>
      <c r="AD30" s="24" t="s">
        <v>247</v>
      </c>
      <c r="AE30" s="24" t="s">
        <v>248</v>
      </c>
      <c r="AF30" s="47" t="s">
        <v>160</v>
      </c>
      <c r="AG30" s="24" t="s">
        <v>160</v>
      </c>
      <c r="AH30" s="24" t="s">
        <v>160</v>
      </c>
      <c r="AI30" s="24" t="s">
        <v>160</v>
      </c>
      <c r="AJ30" s="24" t="s">
        <v>160</v>
      </c>
      <c r="AK30" s="48">
        <f>O30</f>
        <v>0.8</v>
      </c>
      <c r="AL30" s="24"/>
      <c r="AM30" s="50">
        <f t="shared" ref="AM30:AM36" si="13">IF(AL30/AK30&gt;100%,100%,AL30/AK30)</f>
        <v>0</v>
      </c>
      <c r="AN30" s="24"/>
      <c r="AO30" s="24"/>
      <c r="AP30" s="75">
        <f>P30</f>
        <v>0.8</v>
      </c>
      <c r="AQ30" s="133">
        <f>AVERAGE(AB30,AL30)</f>
        <v>0.67</v>
      </c>
      <c r="AR30" s="50">
        <f t="shared" ref="AR30:AR36" si="14">IF(AQ30/AP30&gt;100%,100%,AQ30/AP30)</f>
        <v>0.83750000000000002</v>
      </c>
      <c r="AS30" s="70" t="s">
        <v>247</v>
      </c>
    </row>
    <row r="31" spans="1:45" s="52" customFormat="1" ht="120" x14ac:dyDescent="0.25">
      <c r="A31" s="33">
        <v>7</v>
      </c>
      <c r="B31" s="24" t="s">
        <v>150</v>
      </c>
      <c r="C31" s="24" t="s">
        <v>151</v>
      </c>
      <c r="D31" s="53" t="s">
        <v>166</v>
      </c>
      <c r="E31" s="45" t="s">
        <v>167</v>
      </c>
      <c r="F31" s="45" t="s">
        <v>154</v>
      </c>
      <c r="G31" s="45" t="s">
        <v>168</v>
      </c>
      <c r="H31" s="45" t="s">
        <v>169</v>
      </c>
      <c r="I31" s="45" t="s">
        <v>170</v>
      </c>
      <c r="J31" s="45" t="s">
        <v>158</v>
      </c>
      <c r="K31" s="45" t="s">
        <v>171</v>
      </c>
      <c r="L31" s="54">
        <v>1</v>
      </c>
      <c r="M31" s="54">
        <v>1</v>
      </c>
      <c r="N31" s="54">
        <v>1</v>
      </c>
      <c r="O31" s="55">
        <v>1</v>
      </c>
      <c r="P31" s="55">
        <v>1</v>
      </c>
      <c r="Q31" s="45" t="s">
        <v>161</v>
      </c>
      <c r="R31" s="45" t="s">
        <v>172</v>
      </c>
      <c r="S31" s="45" t="s">
        <v>173</v>
      </c>
      <c r="T31" s="40" t="s">
        <v>164</v>
      </c>
      <c r="U31" s="46" t="s">
        <v>174</v>
      </c>
      <c r="V31" s="49">
        <v>1</v>
      </c>
      <c r="W31" s="83">
        <v>0.84619999999999995</v>
      </c>
      <c r="X31" s="83">
        <f t="shared" ref="X31:X36" si="15">IF(W31/V31&gt;100%,100%,W31/V31)</f>
        <v>0.84619999999999995</v>
      </c>
      <c r="Y31" s="24" t="s">
        <v>230</v>
      </c>
      <c r="Z31" s="24" t="s">
        <v>231</v>
      </c>
      <c r="AA31" s="48">
        <f t="shared" ref="AA31:AA36" si="16">M31</f>
        <v>1</v>
      </c>
      <c r="AB31" s="51">
        <v>0.84619999999999995</v>
      </c>
      <c r="AC31" s="50">
        <f t="shared" si="12"/>
        <v>0.84619999999999995</v>
      </c>
      <c r="AD31" s="24" t="s">
        <v>249</v>
      </c>
      <c r="AE31" s="24" t="s">
        <v>250</v>
      </c>
      <c r="AF31" s="48">
        <f>N31</f>
        <v>1</v>
      </c>
      <c r="AG31" s="56"/>
      <c r="AH31" s="50">
        <f t="shared" ref="AH31:AH33" si="17">IF(AG31/AF31&gt;100%,100%,AG31/AF31)</f>
        <v>0</v>
      </c>
      <c r="AI31" s="24"/>
      <c r="AJ31" s="24"/>
      <c r="AK31" s="48">
        <f t="shared" ref="AK31:AK36" si="18">O31</f>
        <v>1</v>
      </c>
      <c r="AL31" s="56"/>
      <c r="AM31" s="50">
        <f t="shared" si="13"/>
        <v>0</v>
      </c>
      <c r="AN31" s="24"/>
      <c r="AO31" s="24"/>
      <c r="AP31" s="75">
        <f t="shared" ref="AP31:AP36" si="19">P31</f>
        <v>1</v>
      </c>
      <c r="AQ31" s="133">
        <f>AVERAGE(W31,AB31,AG31,AL31)</f>
        <v>0.84619999999999995</v>
      </c>
      <c r="AR31" s="50">
        <f t="shared" si="14"/>
        <v>0.84619999999999995</v>
      </c>
      <c r="AS31" s="24" t="s">
        <v>249</v>
      </c>
    </row>
    <row r="32" spans="1:45" s="52" customFormat="1" ht="150" x14ac:dyDescent="0.25">
      <c r="A32" s="33">
        <v>7</v>
      </c>
      <c r="B32" s="24" t="s">
        <v>150</v>
      </c>
      <c r="C32" s="24" t="s">
        <v>175</v>
      </c>
      <c r="D32" s="53" t="s">
        <v>176</v>
      </c>
      <c r="E32" s="45" t="s">
        <v>177</v>
      </c>
      <c r="F32" s="45" t="s">
        <v>154</v>
      </c>
      <c r="G32" s="45" t="s">
        <v>178</v>
      </c>
      <c r="H32" s="45" t="s">
        <v>179</v>
      </c>
      <c r="I32" s="45" t="s">
        <v>170</v>
      </c>
      <c r="J32" s="45" t="s">
        <v>158</v>
      </c>
      <c r="K32" s="45" t="s">
        <v>180</v>
      </c>
      <c r="L32" s="42" t="s">
        <v>160</v>
      </c>
      <c r="M32" s="43">
        <v>1</v>
      </c>
      <c r="N32" s="43">
        <v>1</v>
      </c>
      <c r="O32" s="44">
        <v>1</v>
      </c>
      <c r="P32" s="44">
        <v>1</v>
      </c>
      <c r="Q32" s="45" t="s">
        <v>161</v>
      </c>
      <c r="R32" s="45" t="s">
        <v>181</v>
      </c>
      <c r="S32" s="45" t="s">
        <v>182</v>
      </c>
      <c r="T32" s="40" t="s">
        <v>164</v>
      </c>
      <c r="U32" s="46" t="s">
        <v>183</v>
      </c>
      <c r="V32" s="49" t="s">
        <v>160</v>
      </c>
      <c r="W32" s="39" t="s">
        <v>160</v>
      </c>
      <c r="X32" s="69" t="s">
        <v>160</v>
      </c>
      <c r="Y32" s="70" t="s">
        <v>216</v>
      </c>
      <c r="Z32" s="24" t="s">
        <v>160</v>
      </c>
      <c r="AA32" s="48">
        <f t="shared" si="16"/>
        <v>1</v>
      </c>
      <c r="AB32" s="131">
        <v>1</v>
      </c>
      <c r="AC32" s="132">
        <f t="shared" si="12"/>
        <v>1</v>
      </c>
      <c r="AD32" s="25" t="s">
        <v>272</v>
      </c>
      <c r="AE32" s="24" t="s">
        <v>273</v>
      </c>
      <c r="AF32" s="48">
        <f t="shared" ref="AF32:AF33" si="20">N32</f>
        <v>1</v>
      </c>
      <c r="AG32" s="24"/>
      <c r="AH32" s="50">
        <f t="shared" si="17"/>
        <v>0</v>
      </c>
      <c r="AI32" s="24"/>
      <c r="AJ32" s="24"/>
      <c r="AK32" s="48">
        <f t="shared" si="18"/>
        <v>1</v>
      </c>
      <c r="AL32" s="24"/>
      <c r="AM32" s="50">
        <f t="shared" si="13"/>
        <v>0</v>
      </c>
      <c r="AN32" s="24"/>
      <c r="AO32" s="24"/>
      <c r="AP32" s="75">
        <f t="shared" si="19"/>
        <v>1</v>
      </c>
      <c r="AQ32" s="133">
        <f>AVERAGE(AB32,AG32,AL32)</f>
        <v>1</v>
      </c>
      <c r="AR32" s="50">
        <f t="shared" si="14"/>
        <v>1</v>
      </c>
      <c r="AS32" s="70" t="s">
        <v>272</v>
      </c>
    </row>
    <row r="33" spans="1:45" s="52" customFormat="1" ht="120" x14ac:dyDescent="0.25">
      <c r="A33" s="33">
        <v>7</v>
      </c>
      <c r="B33" s="24" t="s">
        <v>150</v>
      </c>
      <c r="C33" s="24" t="s">
        <v>151</v>
      </c>
      <c r="D33" s="53" t="s">
        <v>184</v>
      </c>
      <c r="E33" s="45" t="s">
        <v>185</v>
      </c>
      <c r="F33" s="45" t="s">
        <v>154</v>
      </c>
      <c r="G33" s="45" t="s">
        <v>186</v>
      </c>
      <c r="H33" s="45" t="s">
        <v>187</v>
      </c>
      <c r="I33" s="45" t="s">
        <v>170</v>
      </c>
      <c r="J33" s="45" t="s">
        <v>83</v>
      </c>
      <c r="K33" s="45" t="s">
        <v>186</v>
      </c>
      <c r="L33" s="43">
        <v>1</v>
      </c>
      <c r="M33" s="42" t="s">
        <v>160</v>
      </c>
      <c r="N33" s="43">
        <v>1</v>
      </c>
      <c r="O33" s="44" t="s">
        <v>160</v>
      </c>
      <c r="P33" s="44">
        <v>1</v>
      </c>
      <c r="Q33" s="45" t="s">
        <v>63</v>
      </c>
      <c r="R33" s="45" t="s">
        <v>188</v>
      </c>
      <c r="S33" s="45" t="s">
        <v>188</v>
      </c>
      <c r="T33" s="40" t="s">
        <v>164</v>
      </c>
      <c r="U33" s="46" t="s">
        <v>174</v>
      </c>
      <c r="V33" s="49">
        <v>1</v>
      </c>
      <c r="W33" s="84">
        <v>0</v>
      </c>
      <c r="X33" s="83">
        <f t="shared" si="15"/>
        <v>0</v>
      </c>
      <c r="Y33" s="24" t="s">
        <v>232</v>
      </c>
      <c r="Z33" s="24" t="s">
        <v>233</v>
      </c>
      <c r="AA33" s="48" t="str">
        <f t="shared" si="16"/>
        <v>No programada</v>
      </c>
      <c r="AB33" s="51" t="s">
        <v>244</v>
      </c>
      <c r="AC33" s="50" t="s">
        <v>244</v>
      </c>
      <c r="AD33" s="24" t="s">
        <v>244</v>
      </c>
      <c r="AE33" s="24" t="s">
        <v>160</v>
      </c>
      <c r="AF33" s="48">
        <f t="shared" si="20"/>
        <v>1</v>
      </c>
      <c r="AG33" s="56"/>
      <c r="AH33" s="50">
        <f t="shared" si="17"/>
        <v>0</v>
      </c>
      <c r="AI33" s="24"/>
      <c r="AJ33" s="24"/>
      <c r="AK33" s="48" t="str">
        <f t="shared" si="18"/>
        <v>No programada</v>
      </c>
      <c r="AL33" s="28" t="s">
        <v>160</v>
      </c>
      <c r="AM33" s="28" t="s">
        <v>160</v>
      </c>
      <c r="AN33" s="28" t="s">
        <v>160</v>
      </c>
      <c r="AO33" s="28" t="s">
        <v>160</v>
      </c>
      <c r="AP33" s="75">
        <f t="shared" si="19"/>
        <v>1</v>
      </c>
      <c r="AQ33" s="134">
        <v>0</v>
      </c>
      <c r="AR33" s="50">
        <f t="shared" ref="AR33" si="21">IF(AQ33/AP33&gt;100%,100%,AQ33/AP33)</f>
        <v>0</v>
      </c>
      <c r="AS33" s="24" t="s">
        <v>244</v>
      </c>
    </row>
    <row r="34" spans="1:45" s="52" customFormat="1" ht="120" x14ac:dyDescent="0.25">
      <c r="A34" s="33">
        <v>7</v>
      </c>
      <c r="B34" s="24" t="s">
        <v>150</v>
      </c>
      <c r="C34" s="24" t="s">
        <v>151</v>
      </c>
      <c r="D34" s="53" t="s">
        <v>189</v>
      </c>
      <c r="E34" s="24" t="s">
        <v>190</v>
      </c>
      <c r="F34" s="24" t="s">
        <v>154</v>
      </c>
      <c r="G34" s="24" t="s">
        <v>191</v>
      </c>
      <c r="H34" s="24" t="s">
        <v>192</v>
      </c>
      <c r="I34" s="24" t="s">
        <v>193</v>
      </c>
      <c r="J34" s="25" t="s">
        <v>105</v>
      </c>
      <c r="K34" s="24" t="s">
        <v>191</v>
      </c>
      <c r="L34" s="57">
        <v>0</v>
      </c>
      <c r="M34" s="57">
        <v>1</v>
      </c>
      <c r="N34" s="57">
        <v>0</v>
      </c>
      <c r="O34" s="57">
        <v>1</v>
      </c>
      <c r="P34" s="57">
        <v>2</v>
      </c>
      <c r="Q34" s="24" t="s">
        <v>63</v>
      </c>
      <c r="R34" s="58" t="s">
        <v>188</v>
      </c>
      <c r="S34" s="58" t="s">
        <v>188</v>
      </c>
      <c r="T34" s="24" t="s">
        <v>194</v>
      </c>
      <c r="U34" s="59" t="s">
        <v>160</v>
      </c>
      <c r="V34" s="59" t="s">
        <v>160</v>
      </c>
      <c r="W34" s="39" t="s">
        <v>160</v>
      </c>
      <c r="X34" s="69" t="s">
        <v>160</v>
      </c>
      <c r="Y34" s="70" t="s">
        <v>216</v>
      </c>
      <c r="Z34" s="59" t="s">
        <v>160</v>
      </c>
      <c r="AA34" s="60">
        <f t="shared" si="16"/>
        <v>1</v>
      </c>
      <c r="AB34" s="60">
        <v>1</v>
      </c>
      <c r="AC34" s="50">
        <f t="shared" si="12"/>
        <v>1</v>
      </c>
      <c r="AD34" s="24" t="s">
        <v>245</v>
      </c>
      <c r="AE34" s="59" t="s">
        <v>246</v>
      </c>
      <c r="AF34" s="59" t="s">
        <v>160</v>
      </c>
      <c r="AG34" s="59" t="s">
        <v>160</v>
      </c>
      <c r="AH34" s="59" t="s">
        <v>160</v>
      </c>
      <c r="AI34" s="59" t="s">
        <v>160</v>
      </c>
      <c r="AJ34" s="60">
        <f t="shared" ref="AJ34" si="22">O34</f>
        <v>1</v>
      </c>
      <c r="AK34" s="48">
        <f t="shared" si="18"/>
        <v>1</v>
      </c>
      <c r="AL34" s="61"/>
      <c r="AM34" s="50">
        <f t="shared" si="13"/>
        <v>0</v>
      </c>
      <c r="AN34" s="24"/>
      <c r="AO34" s="59"/>
      <c r="AP34" s="76">
        <f t="shared" si="19"/>
        <v>2</v>
      </c>
      <c r="AQ34" s="76">
        <f>SUM(AB34,AL34)</f>
        <v>1</v>
      </c>
      <c r="AR34" s="50">
        <f t="shared" si="14"/>
        <v>0.5</v>
      </c>
      <c r="AS34" s="70" t="s">
        <v>245</v>
      </c>
    </row>
    <row r="35" spans="1:45" s="52" customFormat="1" ht="105" x14ac:dyDescent="0.25">
      <c r="A35" s="33">
        <v>5</v>
      </c>
      <c r="B35" s="24" t="s">
        <v>195</v>
      </c>
      <c r="C35" s="24" t="s">
        <v>196</v>
      </c>
      <c r="D35" s="53" t="s">
        <v>197</v>
      </c>
      <c r="E35" s="45" t="s">
        <v>198</v>
      </c>
      <c r="F35" s="45" t="s">
        <v>154</v>
      </c>
      <c r="G35" s="45" t="s">
        <v>199</v>
      </c>
      <c r="H35" s="45" t="s">
        <v>200</v>
      </c>
      <c r="I35" s="45" t="s">
        <v>201</v>
      </c>
      <c r="J35" s="45" t="s">
        <v>105</v>
      </c>
      <c r="K35" s="45" t="s">
        <v>202</v>
      </c>
      <c r="L35" s="43">
        <v>1</v>
      </c>
      <c r="M35" s="43">
        <v>0</v>
      </c>
      <c r="N35" s="43">
        <v>0</v>
      </c>
      <c r="O35" s="44">
        <v>0</v>
      </c>
      <c r="P35" s="44">
        <v>1</v>
      </c>
      <c r="Q35" s="45" t="s">
        <v>63</v>
      </c>
      <c r="R35" s="45" t="s">
        <v>203</v>
      </c>
      <c r="S35" s="45" t="s">
        <v>204</v>
      </c>
      <c r="T35" s="40" t="s">
        <v>205</v>
      </c>
      <c r="U35" s="46" t="s">
        <v>206</v>
      </c>
      <c r="V35" s="48">
        <v>1</v>
      </c>
      <c r="W35" s="84">
        <v>1</v>
      </c>
      <c r="X35" s="83">
        <f t="shared" si="15"/>
        <v>1</v>
      </c>
      <c r="Y35" s="24" t="s">
        <v>235</v>
      </c>
      <c r="Z35" s="24" t="s">
        <v>234</v>
      </c>
      <c r="AA35" s="28" t="s">
        <v>160</v>
      </c>
      <c r="AB35" s="28" t="s">
        <v>160</v>
      </c>
      <c r="AC35" s="28" t="s">
        <v>160</v>
      </c>
      <c r="AD35" s="28" t="s">
        <v>160</v>
      </c>
      <c r="AE35" s="28" t="s">
        <v>160</v>
      </c>
      <c r="AF35" s="28" t="s">
        <v>160</v>
      </c>
      <c r="AG35" s="28" t="s">
        <v>160</v>
      </c>
      <c r="AH35" s="28" t="s">
        <v>160</v>
      </c>
      <c r="AI35" s="28" t="s">
        <v>160</v>
      </c>
      <c r="AJ35" s="28" t="s">
        <v>160</v>
      </c>
      <c r="AK35" s="28" t="s">
        <v>160</v>
      </c>
      <c r="AL35" s="28" t="s">
        <v>160</v>
      </c>
      <c r="AM35" s="28" t="s">
        <v>160</v>
      </c>
      <c r="AN35" s="28" t="s">
        <v>160</v>
      </c>
      <c r="AO35" s="28" t="s">
        <v>160</v>
      </c>
      <c r="AP35" s="75">
        <f t="shared" si="19"/>
        <v>1</v>
      </c>
      <c r="AQ35" s="68">
        <v>1</v>
      </c>
      <c r="AR35" s="50">
        <f t="shared" si="14"/>
        <v>1</v>
      </c>
      <c r="AS35" s="24" t="s">
        <v>160</v>
      </c>
    </row>
    <row r="36" spans="1:45" s="52" customFormat="1" ht="150" x14ac:dyDescent="0.25">
      <c r="A36" s="33">
        <v>5</v>
      </c>
      <c r="B36" s="24" t="s">
        <v>195</v>
      </c>
      <c r="C36" s="24" t="s">
        <v>196</v>
      </c>
      <c r="D36" s="53" t="s">
        <v>207</v>
      </c>
      <c r="E36" s="45" t="s">
        <v>208</v>
      </c>
      <c r="F36" s="45" t="s">
        <v>154</v>
      </c>
      <c r="G36" s="45" t="s">
        <v>209</v>
      </c>
      <c r="H36" s="45" t="s">
        <v>210</v>
      </c>
      <c r="I36" s="45" t="s">
        <v>193</v>
      </c>
      <c r="J36" s="45" t="s">
        <v>83</v>
      </c>
      <c r="K36" s="45" t="s">
        <v>211</v>
      </c>
      <c r="L36" s="43">
        <v>1</v>
      </c>
      <c r="M36" s="43">
        <v>1</v>
      </c>
      <c r="N36" s="43">
        <v>1</v>
      </c>
      <c r="O36" s="43">
        <v>1</v>
      </c>
      <c r="P36" s="43">
        <v>1</v>
      </c>
      <c r="Q36" s="45" t="s">
        <v>212</v>
      </c>
      <c r="R36" s="45" t="s">
        <v>213</v>
      </c>
      <c r="S36" s="45" t="s">
        <v>204</v>
      </c>
      <c r="T36" s="40" t="s">
        <v>205</v>
      </c>
      <c r="U36" s="46" t="s">
        <v>206</v>
      </c>
      <c r="V36" s="48">
        <v>1</v>
      </c>
      <c r="W36" s="83">
        <v>0.77329999999999999</v>
      </c>
      <c r="X36" s="83">
        <f t="shared" si="15"/>
        <v>0.77329999999999999</v>
      </c>
      <c r="Y36" s="24" t="s">
        <v>236</v>
      </c>
      <c r="Z36" s="24" t="s">
        <v>234</v>
      </c>
      <c r="AA36" s="48">
        <f t="shared" si="16"/>
        <v>1</v>
      </c>
      <c r="AB36" s="50">
        <f>125/150</f>
        <v>0.83333333333333337</v>
      </c>
      <c r="AC36" s="50">
        <f t="shared" si="12"/>
        <v>0.83333333333333337</v>
      </c>
      <c r="AD36" s="48" t="s">
        <v>251</v>
      </c>
      <c r="AE36" s="48" t="s">
        <v>252</v>
      </c>
      <c r="AF36" s="48">
        <f t="shared" ref="AF36" si="23">N36</f>
        <v>1</v>
      </c>
      <c r="AG36" s="48"/>
      <c r="AH36" s="50">
        <f t="shared" ref="AH36" si="24">IF(AG36/AF36&gt;100%,100%,AG36/AF36)</f>
        <v>0</v>
      </c>
      <c r="AI36" s="48"/>
      <c r="AJ36" s="48"/>
      <c r="AK36" s="48">
        <f t="shared" si="18"/>
        <v>1</v>
      </c>
      <c r="AL36" s="48"/>
      <c r="AM36" s="50">
        <f t="shared" si="13"/>
        <v>0</v>
      </c>
      <c r="AN36" s="48"/>
      <c r="AO36" s="48"/>
      <c r="AP36" s="75">
        <f t="shared" si="19"/>
        <v>1</v>
      </c>
      <c r="AQ36" s="83">
        <f>AVERAGE(W36,AB36,AG36,AL36)</f>
        <v>0.80331666666666668</v>
      </c>
      <c r="AR36" s="50">
        <f t="shared" si="14"/>
        <v>0.80331666666666668</v>
      </c>
      <c r="AS36" s="24" t="s">
        <v>251</v>
      </c>
    </row>
    <row r="37" spans="1:45" s="5" customFormat="1" ht="15.75" x14ac:dyDescent="0.25">
      <c r="A37" s="10"/>
      <c r="B37" s="10"/>
      <c r="C37" s="10"/>
      <c r="D37" s="10"/>
      <c r="E37" s="11" t="s">
        <v>214</v>
      </c>
      <c r="F37" s="11"/>
      <c r="G37" s="11"/>
      <c r="H37" s="11"/>
      <c r="I37" s="11"/>
      <c r="J37" s="11"/>
      <c r="K37" s="11"/>
      <c r="L37" s="12"/>
      <c r="M37" s="12"/>
      <c r="N37" s="12"/>
      <c r="O37" s="12"/>
      <c r="P37" s="12"/>
      <c r="Q37" s="11"/>
      <c r="R37" s="10"/>
      <c r="S37" s="10"/>
      <c r="T37" s="10"/>
      <c r="U37" s="10"/>
      <c r="V37" s="12"/>
      <c r="W37" s="12"/>
      <c r="X37" s="82">
        <f>AVERAGE(X30:X36)*20%</f>
        <v>0.13097500000000001</v>
      </c>
      <c r="Y37" s="10"/>
      <c r="Z37" s="10"/>
      <c r="AA37" s="12"/>
      <c r="AB37" s="12"/>
      <c r="AC37" s="87">
        <f>AVERAGE(AC30:AC36)*20%</f>
        <v>0.18068133333333333</v>
      </c>
      <c r="AD37" s="10"/>
      <c r="AE37" s="10"/>
      <c r="AF37" s="12"/>
      <c r="AG37" s="12"/>
      <c r="AH37" s="14">
        <f>AVERAGE(AH30:AH36)*20%</f>
        <v>0</v>
      </c>
      <c r="AI37" s="10"/>
      <c r="AJ37" s="10"/>
      <c r="AK37" s="12"/>
      <c r="AL37" s="12"/>
      <c r="AM37" s="14">
        <f>AVERAGE(AM30:AM36)*20%</f>
        <v>0</v>
      </c>
      <c r="AN37" s="10"/>
      <c r="AO37" s="10"/>
      <c r="AP37" s="77"/>
      <c r="AQ37" s="77"/>
      <c r="AR37" s="74">
        <f>AVERAGE(AR30:AR36)*20%</f>
        <v>0.14248619047619046</v>
      </c>
      <c r="AS37" s="10"/>
    </row>
    <row r="38" spans="1:45" s="9" customFormat="1" ht="18.75" x14ac:dyDescent="0.3">
      <c r="A38" s="6"/>
      <c r="B38" s="6"/>
      <c r="C38" s="6"/>
      <c r="D38" s="6"/>
      <c r="E38" s="7" t="s">
        <v>215</v>
      </c>
      <c r="F38" s="6"/>
      <c r="G38" s="6"/>
      <c r="H38" s="6"/>
      <c r="I38" s="6"/>
      <c r="J38" s="6"/>
      <c r="K38" s="6"/>
      <c r="L38" s="8"/>
      <c r="M38" s="8"/>
      <c r="N38" s="8"/>
      <c r="O38" s="8"/>
      <c r="P38" s="8"/>
      <c r="Q38" s="6"/>
      <c r="R38" s="6"/>
      <c r="S38" s="6"/>
      <c r="T38" s="6"/>
      <c r="U38" s="6"/>
      <c r="V38" s="8"/>
      <c r="W38" s="8"/>
      <c r="X38" s="85">
        <f>X29+X37</f>
        <v>0.67833747065756489</v>
      </c>
      <c r="Y38" s="6"/>
      <c r="Z38" s="6"/>
      <c r="AA38" s="8"/>
      <c r="AB38" s="8"/>
      <c r="AC38" s="89">
        <f>AC29+AC37</f>
        <v>0.72954301133786859</v>
      </c>
      <c r="AD38" s="6"/>
      <c r="AE38" s="6"/>
      <c r="AF38" s="8"/>
      <c r="AG38" s="8"/>
      <c r="AH38" s="16" t="e">
        <f>AH29+AH37</f>
        <v>#DIV/0!</v>
      </c>
      <c r="AI38" s="6"/>
      <c r="AJ38" s="6"/>
      <c r="AK38" s="8"/>
      <c r="AL38" s="8"/>
      <c r="AM38" s="16">
        <f>AM29+AM37</f>
        <v>0</v>
      </c>
      <c r="AN38" s="6"/>
      <c r="AO38" s="6"/>
      <c r="AP38" s="78"/>
      <c r="AQ38" s="78"/>
      <c r="AR38" s="85">
        <f>AR29+AR37</f>
        <v>0.4069786081283947</v>
      </c>
      <c r="AS38" s="6"/>
    </row>
  </sheetData>
  <mergeCells count="18">
    <mergeCell ref="V10:Z11"/>
    <mergeCell ref="AA10:AE11"/>
    <mergeCell ref="AF10:AJ11"/>
    <mergeCell ref="AK10:AO11"/>
    <mergeCell ref="AP10:AS11"/>
    <mergeCell ref="A10:B11"/>
    <mergeCell ref="C10:C12"/>
    <mergeCell ref="A1:K1"/>
    <mergeCell ref="L1:P1"/>
    <mergeCell ref="D10:F11"/>
    <mergeCell ref="G10:Q11"/>
    <mergeCell ref="A2:K2"/>
    <mergeCell ref="R10:U11"/>
    <mergeCell ref="F4:K4"/>
    <mergeCell ref="H5:K5"/>
    <mergeCell ref="H6:K6"/>
    <mergeCell ref="H7:K7"/>
    <mergeCell ref="H8:K8"/>
  </mergeCells>
  <phoneticPr fontId="14" type="noConversion"/>
  <dataValidations disablePrompts="1" count="1">
    <dataValidation allowBlank="1" showInputMessage="1" showErrorMessage="1" error="Escriba un texto " promptTitle="Cualquier contenido" sqref="F12 F3:F9" xr:uid="{00000000-0002-0000-0000-000000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Escriba un texto " promptTitle="Cualquier contenido" xr:uid="{00000000-0002-0000-0000-000001000000}">
          <x14:formula1>
            <xm:f>Listas!$A$2:$A$4</xm:f>
          </x14:formula1>
          <xm:sqref>F10:F11 F1 F13:F29 F37:F1048576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11.42578125" defaultRowHeight="15" x14ac:dyDescent="0.25"/>
  <cols>
    <col min="1" max="1" width="34.5703125" bestFit="1" customWidth="1"/>
  </cols>
  <sheetData>
    <row r="1" spans="1:1" x14ac:dyDescent="0.25">
      <c r="A1" t="s">
        <v>22</v>
      </c>
    </row>
    <row r="2" spans="1:1" x14ac:dyDescent="0.25">
      <c r="A2" t="s">
        <v>80</v>
      </c>
    </row>
    <row r="3" spans="1:1" x14ac:dyDescent="0.25">
      <c r="A3" t="s">
        <v>47</v>
      </c>
    </row>
    <row r="4" spans="1:1" x14ac:dyDescent="0.25">
      <c r="A4"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4" ma:contentTypeDescription="Crear nuevo documento." ma:contentTypeScope="" ma:versionID="9adc6aef112ce374d4d3a5f2145baaab">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726275b6cf75e4812a1477c958f750fd"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912C2-67FF-4F74-B857-B8D2F5FE6CA6}">
  <ds:schemaRef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6eaa91c-3afb-4015-aba1-5ff992c1a5ca"/>
    <ds:schemaRef ds:uri="4d1d2e24-7be0-47eb-a1db-99cc6d75caff"/>
    <ds:schemaRef ds:uri="http://www.w3.org/XML/1998/namespace"/>
  </ds:schemaRefs>
</ds:datastoreItem>
</file>

<file path=customXml/itemProps2.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3.xml><?xml version="1.0" encoding="utf-8"?>
<ds:datastoreItem xmlns:ds="http://schemas.openxmlformats.org/officeDocument/2006/customXml" ds:itemID="{9FC9A537-6340-403E-AE9D-33BDBA51B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Dora Elcy Guevara Agudelo</cp:lastModifiedBy>
  <cp:revision/>
  <dcterms:created xsi:type="dcterms:W3CDTF">2021-01-25T18:44:53Z</dcterms:created>
  <dcterms:modified xsi:type="dcterms:W3CDTF">2024-07-31T23:32:09Z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